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1DBEF9-9C57-4057-A568-04F6CFD0077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ג 4 אור ים לבקרה -11.12.24" sheetId="1" r:id="rId1"/>
    <sheet name="ריכוז" sheetId="2" r:id="rId2"/>
  </sheets>
  <externalReferences>
    <externalReference r:id="rId3"/>
  </externalReferences>
  <definedNames>
    <definedName name="_xlnm._FilterDatabase" localSheetId="0" hidden="1">'ג 4 אור ים לבקרה -11.12.24'!$B$10:$R$213</definedName>
    <definedName name="_xlnm.Print_Area" localSheetId="0">'ג 4 אור ים לבקרה -11.12.24'!$B$1:$S$226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O168" i="1"/>
  <c r="O190" i="1"/>
  <c r="H223" i="1" l="1"/>
  <c r="O165" i="1" l="1"/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11" i="1"/>
  <c r="H18" i="2"/>
  <c r="G25" i="2" s="1"/>
  <c r="G18" i="2"/>
  <c r="I17" i="2"/>
  <c r="F17" i="2" s="1"/>
  <c r="I16" i="2"/>
  <c r="F16" i="2" s="1"/>
  <c r="I15" i="2"/>
  <c r="F15" i="2"/>
  <c r="E15" i="2"/>
  <c r="I14" i="2"/>
  <c r="F14" i="2" s="1"/>
  <c r="E14" i="2"/>
  <c r="I13" i="2"/>
  <c r="E13" i="2" s="1"/>
  <c r="I12" i="2"/>
  <c r="F12" i="2" s="1"/>
  <c r="F11" i="2"/>
  <c r="E11" i="2"/>
  <c r="F6" i="2"/>
  <c r="J14" i="2" l="1"/>
  <c r="J15" i="2"/>
  <c r="E16" i="2"/>
  <c r="B16" i="2" s="1"/>
  <c r="F13" i="2"/>
  <c r="J13" i="2"/>
  <c r="B13" i="2"/>
  <c r="C13" i="2"/>
  <c r="D11" i="2"/>
  <c r="D14" i="2"/>
  <c r="C12" i="2"/>
  <c r="C17" i="2"/>
  <c r="D15" i="2"/>
  <c r="C14" i="2"/>
  <c r="D17" i="2"/>
  <c r="C16" i="2"/>
  <c r="D12" i="2"/>
  <c r="J11" i="2"/>
  <c r="C11" i="2"/>
  <c r="C15" i="2"/>
  <c r="D13" i="2"/>
  <c r="D16" i="2"/>
  <c r="B11" i="2"/>
  <c r="B15" i="2"/>
  <c r="J16" i="2"/>
  <c r="E17" i="2"/>
  <c r="B14" i="2"/>
  <c r="E12" i="2"/>
  <c r="P215" i="1"/>
  <c r="H215" i="1"/>
  <c r="K211" i="1"/>
  <c r="O211" i="1" s="1"/>
  <c r="K208" i="1"/>
  <c r="O208" i="1" s="1"/>
  <c r="K207" i="1"/>
  <c r="K206" i="1"/>
  <c r="K205" i="1"/>
  <c r="K204" i="1"/>
  <c r="K203" i="1"/>
  <c r="O203" i="1" s="1"/>
  <c r="K202" i="1"/>
  <c r="K201" i="1"/>
  <c r="K200" i="1"/>
  <c r="K199" i="1"/>
  <c r="K198" i="1"/>
  <c r="O198" i="1" s="1"/>
  <c r="K197" i="1"/>
  <c r="O197" i="1" s="1"/>
  <c r="K196" i="1"/>
  <c r="K195" i="1"/>
  <c r="K194" i="1"/>
  <c r="O194" i="1" s="1"/>
  <c r="O193" i="1"/>
  <c r="P189" i="1"/>
  <c r="H189" i="1"/>
  <c r="K186" i="1"/>
  <c r="O186" i="1" s="1"/>
  <c r="K183" i="1"/>
  <c r="O183" i="1" s="1"/>
  <c r="K182" i="1"/>
  <c r="K181" i="1"/>
  <c r="K180" i="1"/>
  <c r="K179" i="1"/>
  <c r="K178" i="1"/>
  <c r="O178" i="1" s="1"/>
  <c r="K177" i="1"/>
  <c r="K176" i="1"/>
  <c r="K175" i="1"/>
  <c r="K174" i="1"/>
  <c r="K173" i="1"/>
  <c r="O173" i="1" s="1"/>
  <c r="K172" i="1"/>
  <c r="O172" i="1" s="1"/>
  <c r="K171" i="1"/>
  <c r="K170" i="1"/>
  <c r="K169" i="1"/>
  <c r="O169" i="1" s="1"/>
  <c r="P164" i="1"/>
  <c r="H164" i="1"/>
  <c r="K161" i="1"/>
  <c r="O161" i="1" s="1"/>
  <c r="K158" i="1"/>
  <c r="O158" i="1" s="1"/>
  <c r="K157" i="1"/>
  <c r="K156" i="1"/>
  <c r="K155" i="1"/>
  <c r="K154" i="1"/>
  <c r="K153" i="1"/>
  <c r="O153" i="1" s="1"/>
  <c r="K152" i="1"/>
  <c r="O152" i="1" s="1"/>
  <c r="K151" i="1"/>
  <c r="K150" i="1"/>
  <c r="K149" i="1"/>
  <c r="O149" i="1" s="1"/>
  <c r="K148" i="1"/>
  <c r="O148" i="1" s="1"/>
  <c r="K147" i="1"/>
  <c r="O147" i="1" s="1"/>
  <c r="K146" i="1"/>
  <c r="K145" i="1"/>
  <c r="K144" i="1"/>
  <c r="O144" i="1" s="1"/>
  <c r="P140" i="1"/>
  <c r="H140" i="1"/>
  <c r="K135" i="1"/>
  <c r="K134" i="1"/>
  <c r="K133" i="1"/>
  <c r="O133" i="1" s="1"/>
  <c r="K132" i="1"/>
  <c r="K131" i="1"/>
  <c r="K130" i="1"/>
  <c r="K129" i="1"/>
  <c r="O129" i="1" s="1"/>
  <c r="K128" i="1"/>
  <c r="O128" i="1" s="1"/>
  <c r="K127" i="1"/>
  <c r="K126" i="1"/>
  <c r="K125" i="1"/>
  <c r="O125" i="1" s="1"/>
  <c r="K124" i="1"/>
  <c r="O124" i="1" s="1"/>
  <c r="K123" i="1"/>
  <c r="O123" i="1" s="1"/>
  <c r="K122" i="1"/>
  <c r="K121" i="1"/>
  <c r="O121" i="1" s="1"/>
  <c r="K120" i="1"/>
  <c r="O120" i="1" s="1"/>
  <c r="K119" i="1"/>
  <c r="O119" i="1" s="1"/>
  <c r="K118" i="1"/>
  <c r="K117" i="1"/>
  <c r="O117" i="1" s="1"/>
  <c r="K116" i="1"/>
  <c r="O116" i="1" s="1"/>
  <c r="K115" i="1"/>
  <c r="O115" i="1" s="1"/>
  <c r="K114" i="1"/>
  <c r="O114" i="1" s="1"/>
  <c r="K113" i="1"/>
  <c r="O113" i="1" s="1"/>
  <c r="K112" i="1"/>
  <c r="O112" i="1" s="1"/>
  <c r="K111" i="1"/>
  <c r="O111" i="1" s="1"/>
  <c r="K110" i="1"/>
  <c r="O110" i="1" s="1"/>
  <c r="K109" i="1"/>
  <c r="O109" i="1" s="1"/>
  <c r="K108" i="1"/>
  <c r="O108" i="1" s="1"/>
  <c r="P105" i="1"/>
  <c r="H105" i="1"/>
  <c r="K100" i="1"/>
  <c r="K99" i="1"/>
  <c r="K98" i="1"/>
  <c r="O98" i="1" s="1"/>
  <c r="K97" i="1"/>
  <c r="K96" i="1"/>
  <c r="K95" i="1"/>
  <c r="K94" i="1"/>
  <c r="O94" i="1" s="1"/>
  <c r="K93" i="1"/>
  <c r="K92" i="1"/>
  <c r="O92" i="1" s="1"/>
  <c r="K91" i="1"/>
  <c r="K90" i="1"/>
  <c r="O90" i="1" s="1"/>
  <c r="K89" i="1"/>
  <c r="K88" i="1"/>
  <c r="O88" i="1" s="1"/>
  <c r="K87" i="1"/>
  <c r="O87" i="1" s="1"/>
  <c r="K86" i="1"/>
  <c r="O86" i="1" s="1"/>
  <c r="K85" i="1"/>
  <c r="K84" i="1"/>
  <c r="O84" i="1" s="1"/>
  <c r="K83" i="1"/>
  <c r="O83" i="1" s="1"/>
  <c r="K82" i="1"/>
  <c r="O82" i="1" s="1"/>
  <c r="K81" i="1"/>
  <c r="O81" i="1" s="1"/>
  <c r="K80" i="1"/>
  <c r="O80" i="1" s="1"/>
  <c r="K79" i="1"/>
  <c r="O79" i="1" s="1"/>
  <c r="K78" i="1"/>
  <c r="O78" i="1" s="1"/>
  <c r="K77" i="1"/>
  <c r="O77" i="1" s="1"/>
  <c r="K76" i="1"/>
  <c r="O76" i="1" s="1"/>
  <c r="K75" i="1"/>
  <c r="O75" i="1" s="1"/>
  <c r="K74" i="1"/>
  <c r="O74" i="1" s="1"/>
  <c r="K73" i="1"/>
  <c r="O73" i="1" s="1"/>
  <c r="P70" i="1"/>
  <c r="H70" i="1"/>
  <c r="K67" i="1"/>
  <c r="O67" i="1" s="1"/>
  <c r="K64" i="1"/>
  <c r="O64" i="1" s="1"/>
  <c r="K63" i="1"/>
  <c r="K62" i="1"/>
  <c r="K61" i="1"/>
  <c r="K60" i="1"/>
  <c r="K59" i="1"/>
  <c r="O59" i="1" s="1"/>
  <c r="K58" i="1"/>
  <c r="K57" i="1"/>
  <c r="K56" i="1"/>
  <c r="K55" i="1"/>
  <c r="K54" i="1"/>
  <c r="O54" i="1" s="1"/>
  <c r="K53" i="1"/>
  <c r="O53" i="1" s="1"/>
  <c r="K52" i="1"/>
  <c r="O52" i="1" s="1"/>
  <c r="K51" i="1"/>
  <c r="O51" i="1" s="1"/>
  <c r="K50" i="1"/>
  <c r="O50" i="1" s="1"/>
  <c r="P45" i="1"/>
  <c r="H45" i="1"/>
  <c r="K40" i="1"/>
  <c r="K39" i="1"/>
  <c r="K38" i="1"/>
  <c r="K37" i="1"/>
  <c r="K36" i="1"/>
  <c r="K35" i="1"/>
  <c r="K34" i="1"/>
  <c r="K33" i="1"/>
  <c r="K32" i="1"/>
  <c r="K31" i="1"/>
  <c r="K30" i="1"/>
  <c r="K29" i="1"/>
  <c r="O29" i="1" s="1"/>
  <c r="K28" i="1"/>
  <c r="K27" i="1"/>
  <c r="O27" i="1" s="1"/>
  <c r="K26" i="1"/>
  <c r="K25" i="1"/>
  <c r="O25" i="1" s="1"/>
  <c r="K24" i="1"/>
  <c r="O24" i="1" s="1"/>
  <c r="K23" i="1"/>
  <c r="O23" i="1" s="1"/>
  <c r="K22" i="1"/>
  <c r="O22" i="1" s="1"/>
  <c r="K21" i="1"/>
  <c r="O21" i="1" s="1"/>
  <c r="K20" i="1"/>
  <c r="O20" i="1" s="1"/>
  <c r="K19" i="1"/>
  <c r="O19" i="1" s="1"/>
  <c r="K18" i="1"/>
  <c r="O18" i="1" s="1"/>
  <c r="K17" i="1"/>
  <c r="O17" i="1" s="1"/>
  <c r="K16" i="1"/>
  <c r="O16" i="1" s="1"/>
  <c r="K15" i="1"/>
  <c r="O15" i="1" s="1"/>
  <c r="K14" i="1"/>
  <c r="O14" i="1" s="1"/>
  <c r="K13" i="1"/>
  <c r="O13" i="1" s="1"/>
  <c r="E8" i="1"/>
  <c r="W6" i="1"/>
  <c r="V6" i="1"/>
  <c r="U6" i="1"/>
  <c r="X5" i="1"/>
  <c r="X4" i="1"/>
  <c r="X3" i="1"/>
  <c r="X2" i="1"/>
  <c r="B12" i="2" l="1"/>
  <c r="J12" i="2"/>
  <c r="B17" i="2"/>
  <c r="J17" i="2"/>
  <c r="P221" i="1"/>
  <c r="X6" i="1"/>
  <c r="G230" i="1"/>
  <c r="P220" i="1"/>
  <c r="H221" i="1"/>
</calcChain>
</file>

<file path=xl/sharedStrings.xml><?xml version="1.0" encoding="utf-8"?>
<sst xmlns="http://schemas.openxmlformats.org/spreadsheetml/2006/main" count="935" uniqueCount="92">
  <si>
    <t>הצהרה על דירות - לפי מכרז מחיר למשתכן</t>
  </si>
  <si>
    <t>כמות חדרים</t>
  </si>
  <si>
    <t>סה"כ</t>
  </si>
  <si>
    <t>דירות לשוק חופשי</t>
  </si>
  <si>
    <t>משתכן ביחידות</t>
  </si>
  <si>
    <t>משתכן באחוזים</t>
  </si>
  <si>
    <t>נספח ג'4 לחוזה - דוגמא</t>
  </si>
  <si>
    <t>שם ישוב:</t>
  </si>
  <si>
    <t>אור עקיבא</t>
  </si>
  <si>
    <t>שם קבלן/יזם:</t>
  </si>
  <si>
    <t>ספייס בניה ויזמות בע"מ</t>
  </si>
  <si>
    <t>מספר מתחם:</t>
  </si>
  <si>
    <t>מחיר למטר כולל מע"מ בש"ח (ללא הצמדה):</t>
  </si>
  <si>
    <t>הגרלה:</t>
  </si>
  <si>
    <t>מספר יח"ד במתחם:</t>
  </si>
  <si>
    <t>מספר יח"ד במחיר למשתכן:</t>
  </si>
  <si>
    <t>אחוז דירות מחיר למשתכן:</t>
  </si>
  <si>
    <t>מספר/שם מבנה</t>
  </si>
  <si>
    <t>מספר מגרש בתב"ע</t>
  </si>
  <si>
    <t>מספר דירה</t>
  </si>
  <si>
    <t xml:space="preserve">טיפוס דירה (תשריט) </t>
  </si>
  <si>
    <t>קומה</t>
  </si>
  <si>
    <t>מספר חדרים</t>
  </si>
  <si>
    <r>
      <t>שטח דירה</t>
    </r>
    <r>
      <rPr>
        <sz val="11"/>
        <color rgb="FFFF0000"/>
        <rFont val="Arial"/>
        <family val="2"/>
        <scheme val="minor"/>
      </rPr>
      <t>*</t>
    </r>
    <r>
      <rPr>
        <b/>
        <sz val="11"/>
        <color theme="3"/>
        <rFont val="Arial"/>
        <family val="2"/>
        <scheme val="minor"/>
      </rPr>
      <t xml:space="preserve"> (במ"ר)</t>
    </r>
  </si>
  <si>
    <t>שטח מרפסת שמש ו/או שטח גינה צמודה (במ"ר)</t>
  </si>
  <si>
    <t>שטח ערוגה (במ"ר)</t>
  </si>
  <si>
    <t xml:space="preserve">שטח גינה מחושב </t>
  </si>
  <si>
    <t xml:space="preserve">מספר מחסן </t>
  </si>
  <si>
    <t>שטח מחסן (במ"ר)</t>
  </si>
  <si>
    <t>מספר חניות</t>
  </si>
  <si>
    <t>מחיר דירה
לפי
מחיר למשתכן</t>
  </si>
  <si>
    <r>
      <t>מכירה במסגרת מחיר למשתכן (כן/</t>
    </r>
    <r>
      <rPr>
        <b/>
        <sz val="11"/>
        <color rgb="FFFF0000"/>
        <rFont val="Arial"/>
        <family val="2"/>
        <scheme val="minor"/>
      </rPr>
      <t>לא</t>
    </r>
    <r>
      <rPr>
        <b/>
        <sz val="11"/>
        <color theme="3"/>
        <rFont val="Arial"/>
        <family val="2"/>
        <scheme val="minor"/>
      </rPr>
      <t>)</t>
    </r>
  </si>
  <si>
    <t>הערות</t>
  </si>
  <si>
    <t>מספר מחסן</t>
  </si>
  <si>
    <t>B1</t>
  </si>
  <si>
    <t>A*</t>
  </si>
  <si>
    <t>קרקע</t>
  </si>
  <si>
    <t>\</t>
  </si>
  <si>
    <t>לא</t>
  </si>
  <si>
    <t>B*</t>
  </si>
  <si>
    <t>A</t>
  </si>
  <si>
    <t>קומה 1</t>
  </si>
  <si>
    <t>כן</t>
  </si>
  <si>
    <t>B</t>
  </si>
  <si>
    <t>C</t>
  </si>
  <si>
    <t>קומה 2</t>
  </si>
  <si>
    <t>קומה 3</t>
  </si>
  <si>
    <t>קומה 4</t>
  </si>
  <si>
    <t>קומה 5</t>
  </si>
  <si>
    <t>קומה 6</t>
  </si>
  <si>
    <t>קומה 7</t>
  </si>
  <si>
    <t>D1</t>
  </si>
  <si>
    <t>קומה 8</t>
  </si>
  <si>
    <t>D</t>
  </si>
  <si>
    <t>E1</t>
  </si>
  <si>
    <t>קומה 9</t>
  </si>
  <si>
    <t>E</t>
  </si>
  <si>
    <t>שטח דירה ממוצע בבניין</t>
  </si>
  <si>
    <t>אחוז דירות מחיר למשתכן בבניין</t>
  </si>
  <si>
    <t>C2</t>
  </si>
  <si>
    <t>C*</t>
  </si>
  <si>
    <t>A**</t>
  </si>
  <si>
    <t>D*</t>
  </si>
  <si>
    <t>B2</t>
  </si>
  <si>
    <t>B3</t>
  </si>
  <si>
    <t>C1</t>
  </si>
  <si>
    <t>C3</t>
  </si>
  <si>
    <t>C4</t>
  </si>
  <si>
    <t>סה"כ שטח דירות מחיר למשתכן במתחם</t>
  </si>
  <si>
    <t>מספר דירות מחיר למשתכן</t>
  </si>
  <si>
    <t>שטח דירה ממוצע במתחם</t>
  </si>
  <si>
    <t>אחוז דירות מחיר למשתכן</t>
  </si>
  <si>
    <t>סה"כ שטחי כל דירות כולל מרפסות וגינות</t>
  </si>
  <si>
    <t>סה"כ שטחי דירות שוק חופשי</t>
  </si>
  <si>
    <t>הצהרה
אנו מצהירים שחישוב השטחים ומפרט הדירות לעיל בהתאם לדרישות מכרז מחיר למשתכן</t>
  </si>
  <si>
    <t>כמות חניות למשתכן</t>
  </si>
  <si>
    <t xml:space="preserve">                     יזם / קבלן                          אדריכל                              מודד                                 עו"ד              </t>
  </si>
  <si>
    <t>כמות חניות לחופשי</t>
  </si>
  <si>
    <t>סה"כ כמות חניות</t>
  </si>
  <si>
    <t>אור עקיבא | אור - ים</t>
  </si>
  <si>
    <t>12.11.24</t>
  </si>
  <si>
    <t>מספר בניין</t>
  </si>
  <si>
    <t>יחס שוק חופשי</t>
  </si>
  <si>
    <t>אחוז מינמלי לשוק חופשי</t>
  </si>
  <si>
    <t>אחוז מקסימלי לשוק חופשי</t>
  </si>
  <si>
    <t>אחוז יח"ד שוק חופשי</t>
  </si>
  <si>
    <t>אחוז יח"ד משתכן</t>
  </si>
  <si>
    <t>יח"ד משתכן</t>
  </si>
  <si>
    <t>יח"ד שוק חופשי</t>
  </si>
  <si>
    <t>סה"כ דירות</t>
  </si>
  <si>
    <t>אחוז שוק חופשי במתחם</t>
  </si>
  <si>
    <t>רותם אברגיל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</si>
</sst>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  <numFmt numFmtId="165" formatCode="0.0%"/>
    <numFmt numFmtId="166" formatCode="0.000"/>
    <numFmt numFmtId="167" formatCode="0.0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4"/>
      <color theme="3"/>
      <name val="Arial"/>
      <family val="2"/>
      <scheme val="minor"/>
    </font>
    <font>
      <b/>
      <sz val="26"/>
      <color rgb="FF0070C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1"/>
      <color theme="3"/>
      <name val="Arial"/>
      <family val="2"/>
      <scheme val="minor"/>
    </font>
    <font>
      <b/>
      <sz val="14"/>
      <color theme="1"/>
      <name val="David"/>
      <family val="2"/>
    </font>
    <font>
      <b/>
      <sz val="14"/>
      <color rgb="FFFF0000"/>
      <name val="David"/>
      <family val="2"/>
    </font>
    <font>
      <sz val="10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4"/>
      <color rgb="FF00B050"/>
      <name val="David"/>
      <family val="2"/>
    </font>
    <font>
      <b/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1" applyNumberFormat="0" applyFont="0" applyAlignment="0" applyProtection="0"/>
  </cellStyleXfs>
  <cellXfs count="278">
    <xf numFmtId="0" fontId="0" fillId="0" borderId="0" xfId="0"/>
    <xf numFmtId="0" fontId="3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4" fontId="6" fillId="4" borderId="5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65" fontId="8" fillId="4" borderId="7" xfId="2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readingOrder="2"/>
    </xf>
    <xf numFmtId="0" fontId="5" fillId="0" borderId="0" xfId="0" applyFont="1" applyAlignment="1">
      <alignment vertical="center"/>
    </xf>
    <xf numFmtId="0" fontId="5" fillId="5" borderId="4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65" fontId="8" fillId="4" borderId="10" xfId="2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12" xfId="0" applyNumberFormat="1" applyFont="1" applyFill="1" applyBorder="1"/>
    <xf numFmtId="0" fontId="5" fillId="3" borderId="12" xfId="0" applyFont="1" applyFill="1" applyBorder="1" applyAlignment="1">
      <alignment horizontal="center" vertical="center"/>
    </xf>
    <xf numFmtId="3" fontId="0" fillId="0" borderId="0" xfId="0" applyNumberFormat="1"/>
    <xf numFmtId="0" fontId="6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65" fontId="8" fillId="4" borderId="14" xfId="2" applyNumberFormat="1" applyFont="1" applyFill="1" applyBorder="1" applyAlignment="1">
      <alignment horizontal="center" vertical="center"/>
    </xf>
    <xf numFmtId="0" fontId="6" fillId="6" borderId="4" xfId="3" applyFont="1" applyFill="1" applyBorder="1" applyAlignment="1">
      <alignment horizontal="center" vertical="center"/>
    </xf>
    <xf numFmtId="0" fontId="6" fillId="6" borderId="5" xfId="3" applyFont="1" applyFill="1" applyBorder="1" applyAlignment="1">
      <alignment horizontal="center" vertical="center"/>
    </xf>
    <xf numFmtId="165" fontId="6" fillId="6" borderId="14" xfId="2" applyNumberFormat="1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readingOrder="2"/>
    </xf>
    <xf numFmtId="9" fontId="0" fillId="0" borderId="0" xfId="0" applyNumberFormat="1"/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5" fillId="9" borderId="33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17" fillId="0" borderId="20" xfId="0" applyNumberFormat="1" applyFont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165" fontId="21" fillId="10" borderId="3" xfId="2" applyNumberFormat="1" applyFont="1" applyFill="1" applyBorder="1" applyAlignment="1">
      <alignment horizontal="center"/>
    </xf>
    <xf numFmtId="0" fontId="0" fillId="0" borderId="25" xfId="0" applyBorder="1" applyAlignment="1" applyProtection="1">
      <alignment horizontal="center" readingOrder="2"/>
      <protection locked="0"/>
    </xf>
    <xf numFmtId="3" fontId="1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10" xfId="0" applyFont="1" applyBorder="1" applyAlignment="1" applyProtection="1">
      <alignment horizontal="center" vertical="center"/>
      <protection locked="0"/>
    </xf>
    <xf numFmtId="2" fontId="0" fillId="0" borderId="0" xfId="0" applyNumberFormat="1"/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2" fontId="10" fillId="0" borderId="16" xfId="0" applyNumberFormat="1" applyFont="1" applyBorder="1" applyAlignment="1" applyProtection="1">
      <alignment horizontal="center" vertical="center" readingOrder="2"/>
      <protection locked="0"/>
    </xf>
    <xf numFmtId="0" fontId="10" fillId="0" borderId="16" xfId="0" applyFont="1" applyBorder="1" applyAlignment="1" applyProtection="1">
      <alignment horizontal="center" vertical="center" readingOrder="2"/>
      <protection locked="0"/>
    </xf>
    <xf numFmtId="166" fontId="10" fillId="0" borderId="16" xfId="0" applyNumberFormat="1" applyFont="1" applyBorder="1" applyAlignment="1" applyProtection="1">
      <alignment horizontal="center" vertical="center" readingOrder="2"/>
      <protection locked="0"/>
    </xf>
    <xf numFmtId="0" fontId="10" fillId="0" borderId="10" xfId="0" applyFont="1" applyBorder="1" applyAlignment="1" applyProtection="1">
      <alignment horizontal="center" vertical="center" readingOrder="2"/>
      <protection locked="0"/>
    </xf>
    <xf numFmtId="3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right"/>
      <protection locked="0"/>
    </xf>
    <xf numFmtId="0" fontId="10" fillId="0" borderId="16" xfId="0" applyFont="1" applyBorder="1" applyProtection="1"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2" fontId="10" fillId="0" borderId="10" xfId="0" applyNumberFormat="1" applyFont="1" applyBorder="1" applyAlignment="1" applyProtection="1">
      <alignment horizontal="center" vertical="center" readingOrder="2"/>
      <protection locked="0"/>
    </xf>
    <xf numFmtId="0" fontId="10" fillId="0" borderId="10" xfId="0" applyFont="1" applyBorder="1" applyAlignment="1" applyProtection="1">
      <alignment horizontal="right"/>
      <protection locked="0"/>
    </xf>
    <xf numFmtId="166" fontId="11" fillId="0" borderId="16" xfId="0" applyNumberFormat="1" applyFont="1" applyBorder="1" applyAlignment="1" applyProtection="1">
      <alignment horizontal="center" vertical="center" readingOrder="2"/>
      <protection locked="0"/>
    </xf>
    <xf numFmtId="1" fontId="10" fillId="0" borderId="16" xfId="0" applyNumberFormat="1" applyFont="1" applyBorder="1" applyAlignment="1" applyProtection="1">
      <alignment horizontal="center" vertical="center" readingOrder="2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/>
      <protection locked="0"/>
    </xf>
    <xf numFmtId="2" fontId="1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10" fillId="7" borderId="10" xfId="0" applyFont="1" applyFill="1" applyBorder="1" applyAlignment="1" applyProtection="1">
      <alignment horizontal="center" vertical="center" readingOrder="2"/>
      <protection locked="0"/>
    </xf>
    <xf numFmtId="0" fontId="10" fillId="7" borderId="16" xfId="0" applyFont="1" applyFill="1" applyBorder="1" applyAlignment="1" applyProtection="1">
      <alignment horizontal="center" vertical="center" readingOrder="2"/>
      <protection locked="0"/>
    </xf>
    <xf numFmtId="3" fontId="10" fillId="7" borderId="16" xfId="0" applyNumberFormat="1" applyFont="1" applyFill="1" applyBorder="1" applyAlignment="1" applyProtection="1">
      <alignment horizontal="center" vertical="center"/>
      <protection locked="0"/>
    </xf>
    <xf numFmtId="166" fontId="10" fillId="0" borderId="10" xfId="0" applyNumberFormat="1" applyFont="1" applyBorder="1" applyAlignment="1" applyProtection="1">
      <alignment horizontal="center" vertical="center" readingOrder="2"/>
      <protection locked="0"/>
    </xf>
    <xf numFmtId="3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2" fontId="10" fillId="0" borderId="17" xfId="0" applyNumberFormat="1" applyFont="1" applyBorder="1" applyAlignment="1" applyProtection="1">
      <alignment horizontal="center" vertical="center" readingOrder="2"/>
      <protection locked="0"/>
    </xf>
    <xf numFmtId="0" fontId="10" fillId="0" borderId="17" xfId="0" applyFont="1" applyBorder="1" applyAlignment="1" applyProtection="1">
      <alignment horizontal="center" vertical="center" readingOrder="2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2" fontId="12" fillId="0" borderId="18" xfId="0" applyNumberFormat="1" applyFont="1" applyBorder="1" applyAlignment="1" applyProtection="1">
      <alignment horizontal="center" readingOrder="2"/>
      <protection locked="0"/>
    </xf>
    <xf numFmtId="0" fontId="1" fillId="0" borderId="18" xfId="0" applyFont="1" applyBorder="1" applyProtection="1">
      <protection locked="0"/>
    </xf>
    <xf numFmtId="2" fontId="12" fillId="0" borderId="18" xfId="0" applyNumberFormat="1" applyFont="1" applyBorder="1" applyAlignment="1" applyProtection="1">
      <alignment vertical="center"/>
      <protection locked="0"/>
    </xf>
    <xf numFmtId="3" fontId="11" fillId="0" borderId="5" xfId="0" applyNumberFormat="1" applyFont="1" applyBorder="1" applyAlignment="1" applyProtection="1">
      <alignment horizontal="center" vertical="center"/>
      <protection locked="0"/>
    </xf>
    <xf numFmtId="10" fontId="12" fillId="0" borderId="5" xfId="0" applyNumberFormat="1" applyFont="1" applyBorder="1" applyAlignment="1" applyProtection="1">
      <alignment horizontal="center"/>
      <protection locked="0"/>
    </xf>
    <xf numFmtId="2" fontId="10" fillId="0" borderId="16" xfId="0" applyNumberFormat="1" applyFont="1" applyBorder="1" applyAlignment="1" applyProtection="1">
      <alignment horizontal="center" vertical="center"/>
      <protection locked="0"/>
    </xf>
    <xf numFmtId="2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 readingOrder="2"/>
      <protection locked="0"/>
    </xf>
    <xf numFmtId="2" fontId="10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vertical="center"/>
      <protection locked="0"/>
    </xf>
    <xf numFmtId="167" fontId="10" fillId="0" borderId="16" xfId="0" applyNumberFormat="1" applyFont="1" applyBorder="1" applyAlignment="1" applyProtection="1">
      <alignment horizontal="center" vertical="center" readingOrder="2"/>
      <protection locked="0"/>
    </xf>
    <xf numFmtId="2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2" fontId="10" fillId="0" borderId="14" xfId="0" applyNumberFormat="1" applyFont="1" applyBorder="1" applyAlignment="1" applyProtection="1">
      <alignment horizontal="center" vertic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 readingOrder="2"/>
      <protection locked="0"/>
    </xf>
    <xf numFmtId="0" fontId="1" fillId="0" borderId="0" xfId="0" applyFont="1" applyAlignment="1" applyProtection="1">
      <alignment horizontal="center" readingOrder="2"/>
      <protection locked="0"/>
    </xf>
    <xf numFmtId="0" fontId="1" fillId="0" borderId="0" xfId="0" applyFont="1" applyProtection="1"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12" fillId="0" borderId="18" xfId="0" applyFont="1" applyBorder="1" applyAlignment="1" applyProtection="1">
      <alignment horizontal="right" vertical="center"/>
      <protection locked="0"/>
    </xf>
    <xf numFmtId="0" fontId="12" fillId="0" borderId="18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2" fillId="0" borderId="0" xfId="0" applyFont="1" applyAlignment="1" applyProtection="1">
      <alignment horizontal="right" vertical="center"/>
      <protection locked="0"/>
    </xf>
    <xf numFmtId="2" fontId="12" fillId="0" borderId="0" xfId="0" applyNumberFormat="1" applyFont="1" applyAlignment="1" applyProtection="1">
      <alignment horizontal="center" readingOrder="2"/>
      <protection locked="0"/>
    </xf>
    <xf numFmtId="0" fontId="12" fillId="0" borderId="0" xfId="0" applyFont="1" applyProtection="1"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 readingOrder="2"/>
      <protection locked="0"/>
    </xf>
    <xf numFmtId="4" fontId="9" fillId="0" borderId="12" xfId="0" applyNumberFormat="1" applyFont="1" applyBorder="1" applyAlignment="1" applyProtection="1">
      <alignment horizontal="center" vertical="center" readingOrder="2"/>
      <protection locked="0"/>
    </xf>
    <xf numFmtId="3" fontId="1" fillId="0" borderId="0" xfId="0" applyNumberFormat="1" applyFont="1" applyProtection="1">
      <protection locked="0"/>
    </xf>
    <xf numFmtId="0" fontId="9" fillId="0" borderId="2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0" fontId="9" fillId="0" borderId="25" xfId="0" applyFont="1" applyBorder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5" fontId="9" fillId="0" borderId="25" xfId="0" applyNumberFormat="1" applyFont="1" applyBorder="1" applyAlignment="1" applyProtection="1">
      <alignment horizontal="center"/>
      <protection locked="0"/>
    </xf>
    <xf numFmtId="4" fontId="5" fillId="0" borderId="12" xfId="0" applyNumberFormat="1" applyFont="1" applyBorder="1" applyAlignment="1" applyProtection="1">
      <alignment horizontal="center" vertical="center" readingOrder="2"/>
      <protection locked="0"/>
    </xf>
    <xf numFmtId="4" fontId="10" fillId="0" borderId="12" xfId="0" applyNumberFormat="1" applyFont="1" applyBorder="1" applyAlignment="1" applyProtection="1">
      <alignment horizontal="center" vertical="center" readingOrder="2"/>
      <protection locked="0"/>
    </xf>
    <xf numFmtId="0" fontId="10" fillId="0" borderId="0" xfId="0" applyFont="1" applyAlignment="1" applyProtection="1">
      <alignment horizontal="right" vertical="center" wrapText="1" readingOrder="2"/>
      <protection locked="0"/>
    </xf>
    <xf numFmtId="0" fontId="7" fillId="0" borderId="0" xfId="0" applyFont="1" applyAlignment="1" applyProtection="1">
      <alignment horizontal="right" vertical="center" wrapText="1" readingOrder="2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14" fillId="0" borderId="30" xfId="0" applyFont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>
      <alignment horizontal="center" vertical="center" readingOrder="2"/>
    </xf>
    <xf numFmtId="0" fontId="1" fillId="0" borderId="10" xfId="0" applyFont="1" applyBorder="1" applyAlignment="1">
      <alignment horizontal="center" vertical="center" readingOrder="2"/>
    </xf>
    <xf numFmtId="2" fontId="1" fillId="0" borderId="10" xfId="0" applyNumberFormat="1" applyFont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2" fontId="1" fillId="0" borderId="0" xfId="0" applyNumberFormat="1" applyFont="1" applyAlignment="1" applyProtection="1">
      <alignment readingOrder="2"/>
      <protection locked="0"/>
    </xf>
    <xf numFmtId="2" fontId="0" fillId="0" borderId="0" xfId="0" applyNumberFormat="1" applyProtection="1">
      <protection locked="0"/>
    </xf>
    <xf numFmtId="4" fontId="9" fillId="0" borderId="0" xfId="0" applyNumberFormat="1" applyFont="1" applyAlignment="1" applyProtection="1">
      <alignment horizontal="center" vertical="center" readingOrder="2"/>
      <protection locked="0"/>
    </xf>
    <xf numFmtId="2" fontId="5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4" fontId="10" fillId="0" borderId="0" xfId="0" applyNumberFormat="1" applyFont="1" applyAlignment="1" applyProtection="1">
      <alignment horizontal="center" vertical="center" readingOrder="2"/>
      <protection locked="0"/>
    </xf>
    <xf numFmtId="0" fontId="1" fillId="10" borderId="10" xfId="0" applyFont="1" applyFill="1" applyBorder="1" applyAlignment="1" applyProtection="1">
      <alignment horizontal="center" vertical="center"/>
      <protection locked="0"/>
    </xf>
    <xf numFmtId="2" fontId="1" fillId="10" borderId="10" xfId="0" applyNumberFormat="1" applyFont="1" applyFill="1" applyBorder="1" applyAlignment="1">
      <alignment horizontal="center" vertical="center" readingOrder="2"/>
    </xf>
    <xf numFmtId="0" fontId="1" fillId="10" borderId="16" xfId="0" applyFont="1" applyFill="1" applyBorder="1" applyAlignment="1" applyProtection="1">
      <alignment horizontal="center" vertical="center" readingOrder="2"/>
      <protection locked="0"/>
    </xf>
    <xf numFmtId="0" fontId="0" fillId="10" borderId="25" xfId="0" applyFill="1" applyBorder="1" applyAlignment="1" applyProtection="1">
      <alignment horizontal="center" readingOrder="2"/>
      <protection locked="0"/>
    </xf>
    <xf numFmtId="3" fontId="11" fillId="10" borderId="16" xfId="0" applyNumberFormat="1" applyFont="1" applyFill="1" applyBorder="1" applyAlignment="1" applyProtection="1">
      <alignment horizontal="center" vertical="center"/>
      <protection locked="0"/>
    </xf>
    <xf numFmtId="0" fontId="1" fillId="10" borderId="10" xfId="0" applyFont="1" applyFill="1" applyBorder="1" applyAlignment="1" applyProtection="1">
      <alignment horizontal="right"/>
      <protection locked="0"/>
    </xf>
    <xf numFmtId="0" fontId="9" fillId="10" borderId="0" xfId="0" applyFont="1" applyFill="1" applyAlignment="1">
      <alignment horizontal="center" vertical="center" wrapText="1"/>
    </xf>
    <xf numFmtId="0" fontId="1" fillId="10" borderId="10" xfId="0" applyFont="1" applyFill="1" applyBorder="1" applyAlignment="1" applyProtection="1">
      <alignment horizontal="center"/>
      <protection locked="0"/>
    </xf>
    <xf numFmtId="0" fontId="1" fillId="10" borderId="10" xfId="0" applyFont="1" applyFill="1" applyBorder="1" applyAlignment="1">
      <alignment horizontal="center" vertical="center" readingOrder="2"/>
    </xf>
    <xf numFmtId="0" fontId="11" fillId="10" borderId="10" xfId="0" applyFont="1" applyFill="1" applyBorder="1" applyAlignment="1" applyProtection="1">
      <alignment horizontal="center" vertical="center"/>
      <protection locked="0"/>
    </xf>
    <xf numFmtId="2" fontId="11" fillId="10" borderId="10" xfId="0" applyNumberFormat="1" applyFont="1" applyFill="1" applyBorder="1" applyAlignment="1">
      <alignment horizontal="center" vertical="center" readingOrder="2"/>
    </xf>
    <xf numFmtId="0" fontId="11" fillId="10" borderId="10" xfId="0" applyFont="1" applyFill="1" applyBorder="1" applyAlignment="1">
      <alignment horizontal="center" vertical="center" readingOrder="2"/>
    </xf>
    <xf numFmtId="0" fontId="11" fillId="10" borderId="16" xfId="0" applyFont="1" applyFill="1" applyBorder="1" applyAlignment="1" applyProtection="1">
      <alignment horizontal="center" vertical="center" readingOrder="2"/>
      <protection locked="0"/>
    </xf>
    <xf numFmtId="166" fontId="11" fillId="10" borderId="16" xfId="0" applyNumberFormat="1" applyFont="1" applyFill="1" applyBorder="1" applyAlignment="1" applyProtection="1">
      <alignment horizontal="center" vertical="center" readingOrder="2"/>
      <protection locked="0"/>
    </xf>
    <xf numFmtId="0" fontId="17" fillId="10" borderId="0" xfId="0" applyFont="1" applyFill="1" applyAlignment="1" applyProtection="1">
      <alignment horizontal="center"/>
      <protection locked="0"/>
    </xf>
    <xf numFmtId="2" fontId="1" fillId="10" borderId="10" xfId="0" applyNumberFormat="1" applyFont="1" applyFill="1" applyBorder="1" applyAlignment="1">
      <alignment horizontal="center" vertical="center"/>
    </xf>
    <xf numFmtId="0" fontId="1" fillId="10" borderId="10" xfId="0" applyFont="1" applyFill="1" applyBorder="1" applyAlignment="1" applyProtection="1">
      <alignment horizontal="center" vertical="center" readingOrder="2"/>
      <protection locked="0"/>
    </xf>
    <xf numFmtId="2" fontId="11" fillId="10" borderId="10" xfId="0" applyNumberFormat="1" applyFont="1" applyFill="1" applyBorder="1" applyAlignment="1">
      <alignment horizontal="center" vertical="center"/>
    </xf>
    <xf numFmtId="0" fontId="11" fillId="10" borderId="10" xfId="0" applyFont="1" applyFill="1" applyBorder="1" applyAlignment="1" applyProtection="1">
      <alignment horizontal="center" vertical="center" readingOrder="2"/>
      <protection locked="0"/>
    </xf>
    <xf numFmtId="0" fontId="11" fillId="10" borderId="10" xfId="0" applyFont="1" applyFill="1" applyBorder="1" applyAlignment="1" applyProtection="1">
      <alignment horizontal="center"/>
      <protection locked="0"/>
    </xf>
    <xf numFmtId="0" fontId="17" fillId="10" borderId="25" xfId="0" applyFont="1" applyFill="1" applyBorder="1" applyAlignment="1" applyProtection="1">
      <alignment horizontal="center" readingOrder="2"/>
      <protection locked="0"/>
    </xf>
    <xf numFmtId="166" fontId="10" fillId="10" borderId="16" xfId="0" applyNumberFormat="1" applyFont="1" applyFill="1" applyBorder="1" applyAlignment="1" applyProtection="1">
      <alignment horizontal="center" vertical="center" readingOrder="2"/>
      <protection locked="0"/>
    </xf>
    <xf numFmtId="2" fontId="1" fillId="10" borderId="20" xfId="0" applyNumberFormat="1" applyFont="1" applyFill="1" applyBorder="1" applyAlignment="1">
      <alignment horizontal="center" vertical="center"/>
    </xf>
    <xf numFmtId="2" fontId="11" fillId="10" borderId="20" xfId="0" applyNumberFormat="1" applyFont="1" applyFill="1" applyBorder="1" applyAlignment="1">
      <alignment horizontal="center" vertical="center"/>
    </xf>
    <xf numFmtId="0" fontId="11" fillId="10" borderId="16" xfId="0" applyFont="1" applyFill="1" applyBorder="1" applyAlignment="1" applyProtection="1">
      <alignment horizontal="center" vertical="center"/>
      <protection locked="0"/>
    </xf>
    <xf numFmtId="0" fontId="1" fillId="10" borderId="16" xfId="0" applyFont="1" applyFill="1" applyBorder="1" applyAlignment="1" applyProtection="1">
      <alignment horizontal="center" vertical="center"/>
      <protection locked="0"/>
    </xf>
    <xf numFmtId="2" fontId="1" fillId="10" borderId="16" xfId="0" applyNumberFormat="1" applyFont="1" applyFill="1" applyBorder="1" applyAlignment="1">
      <alignment horizontal="center" vertical="center" readingOrder="2"/>
    </xf>
    <xf numFmtId="0" fontId="1" fillId="10" borderId="16" xfId="0" applyFont="1" applyFill="1" applyBorder="1" applyAlignment="1">
      <alignment horizontal="center" vertical="center" readingOrder="2"/>
    </xf>
    <xf numFmtId="0" fontId="1" fillId="10" borderId="0" xfId="0" applyFont="1" applyFill="1" applyAlignment="1" applyProtection="1">
      <alignment horizontal="center" vertical="center"/>
      <protection locked="0"/>
    </xf>
    <xf numFmtId="2" fontId="1" fillId="10" borderId="7" xfId="0" applyNumberFormat="1" applyFont="1" applyFill="1" applyBorder="1" applyAlignment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readingOrder="2"/>
      <protection locked="0"/>
    </xf>
    <xf numFmtId="3" fontId="11" fillId="8" borderId="16" xfId="0" applyNumberFormat="1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/>
      <protection locked="0"/>
    </xf>
    <xf numFmtId="2" fontId="11" fillId="8" borderId="10" xfId="0" applyNumberFormat="1" applyFont="1" applyFill="1" applyBorder="1" applyAlignment="1">
      <alignment horizontal="center" vertical="center" readingOrder="2"/>
    </xf>
    <xf numFmtId="0" fontId="11" fillId="8" borderId="10" xfId="0" applyFont="1" applyFill="1" applyBorder="1" applyAlignment="1">
      <alignment horizontal="center" vertical="center" readingOrder="2"/>
    </xf>
    <xf numFmtId="0" fontId="11" fillId="8" borderId="16" xfId="0" applyFont="1" applyFill="1" applyBorder="1" applyAlignment="1" applyProtection="1">
      <alignment horizontal="center" vertical="center" readingOrder="2"/>
      <protection locked="0"/>
    </xf>
    <xf numFmtId="166" fontId="11" fillId="8" borderId="16" xfId="0" applyNumberFormat="1" applyFont="1" applyFill="1" applyBorder="1" applyAlignment="1" applyProtection="1">
      <alignment horizontal="center" vertical="center" readingOrder="2"/>
      <protection locked="0"/>
    </xf>
    <xf numFmtId="2" fontId="1" fillId="8" borderId="10" xfId="0" applyNumberFormat="1" applyFont="1" applyFill="1" applyBorder="1" applyAlignment="1">
      <alignment horizontal="center" vertical="center"/>
    </xf>
    <xf numFmtId="0" fontId="11" fillId="8" borderId="19" xfId="0" applyFont="1" applyFill="1" applyBorder="1" applyAlignment="1" applyProtection="1">
      <alignment horizontal="center" vertical="center"/>
      <protection locked="0"/>
    </xf>
    <xf numFmtId="0" fontId="11" fillId="8" borderId="16" xfId="0" applyFont="1" applyFill="1" applyBorder="1" applyAlignment="1" applyProtection="1">
      <alignment horizontal="center" vertical="center"/>
      <protection locked="0"/>
    </xf>
    <xf numFmtId="166" fontId="11" fillId="10" borderId="10" xfId="0" applyNumberFormat="1" applyFont="1" applyFill="1" applyBorder="1" applyAlignment="1" applyProtection="1">
      <alignment horizontal="center" vertical="center" readingOrder="2"/>
      <protection locked="0"/>
    </xf>
    <xf numFmtId="3" fontId="11" fillId="10" borderId="10" xfId="0" applyNumberFormat="1" applyFont="1" applyFill="1" applyBorder="1" applyAlignment="1" applyProtection="1">
      <alignment horizontal="center" vertical="center"/>
      <protection locked="0"/>
    </xf>
    <xf numFmtId="0" fontId="11" fillId="10" borderId="32" xfId="0" applyFont="1" applyFill="1" applyBorder="1" applyAlignment="1" applyProtection="1">
      <alignment horizontal="center" vertical="center"/>
      <protection locked="0"/>
    </xf>
    <xf numFmtId="0" fontId="10" fillId="10" borderId="10" xfId="0" applyFont="1" applyFill="1" applyBorder="1" applyAlignment="1" applyProtection="1">
      <alignment horizontal="center" vertical="center"/>
      <protection locked="0"/>
    </xf>
    <xf numFmtId="2" fontId="10" fillId="10" borderId="10" xfId="0" applyNumberFormat="1" applyFont="1" applyFill="1" applyBorder="1" applyAlignment="1" applyProtection="1">
      <alignment horizontal="center" vertical="center" readingOrder="2"/>
      <protection locked="0"/>
    </xf>
    <xf numFmtId="0" fontId="10" fillId="10" borderId="10" xfId="0" applyFont="1" applyFill="1" applyBorder="1" applyAlignment="1" applyProtection="1">
      <alignment horizontal="center" vertical="center" readingOrder="2"/>
      <protection locked="0"/>
    </xf>
    <xf numFmtId="0" fontId="10" fillId="10" borderId="16" xfId="0" applyFont="1" applyFill="1" applyBorder="1" applyAlignment="1" applyProtection="1">
      <alignment horizontal="center" vertical="center" readingOrder="2"/>
      <protection locked="0"/>
    </xf>
    <xf numFmtId="2" fontId="10" fillId="10" borderId="10" xfId="0" applyNumberFormat="1" applyFont="1" applyFill="1" applyBorder="1" applyAlignment="1" applyProtection="1">
      <alignment horizontal="center" vertical="center"/>
      <protection locked="0"/>
    </xf>
    <xf numFmtId="3" fontId="10" fillId="10" borderId="16" xfId="0" applyNumberFormat="1" applyFont="1" applyFill="1" applyBorder="1" applyAlignment="1" applyProtection="1">
      <alignment horizontal="center" vertical="center"/>
      <protection locked="0"/>
    </xf>
    <xf numFmtId="0" fontId="10" fillId="10" borderId="16" xfId="0" applyFont="1" applyFill="1" applyBorder="1" applyAlignment="1" applyProtection="1">
      <alignment horizontal="center" vertical="center"/>
      <protection locked="0"/>
    </xf>
    <xf numFmtId="0" fontId="0" fillId="10" borderId="0" xfId="0" applyFill="1"/>
    <xf numFmtId="0" fontId="1" fillId="8" borderId="10" xfId="0" applyFont="1" applyFill="1" applyBorder="1" applyAlignment="1" applyProtection="1">
      <alignment horizontal="center" vertical="center"/>
      <protection locked="0"/>
    </xf>
    <xf numFmtId="2" fontId="1" fillId="8" borderId="10" xfId="0" applyNumberFormat="1" applyFont="1" applyFill="1" applyBorder="1" applyAlignment="1">
      <alignment horizontal="center" vertical="center" readingOrder="2"/>
    </xf>
    <xf numFmtId="0" fontId="1" fillId="8" borderId="10" xfId="0" applyFont="1" applyFill="1" applyBorder="1" applyAlignment="1">
      <alignment horizontal="center" vertical="center" readingOrder="2"/>
    </xf>
    <xf numFmtId="0" fontId="1" fillId="8" borderId="16" xfId="0" applyFont="1" applyFill="1" applyBorder="1" applyAlignment="1" applyProtection="1">
      <alignment horizontal="center" vertical="center" readingOrder="2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2" fontId="11" fillId="8" borderId="10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 applyProtection="1">
      <alignment horizontal="right" vertical="center"/>
      <protection locked="0"/>
    </xf>
    <xf numFmtId="0" fontId="10" fillId="0" borderId="29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8" borderId="2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0" borderId="18" xfId="0" applyFont="1" applyFill="1" applyBorder="1" applyAlignment="1">
      <alignment horizontal="center"/>
    </xf>
    <xf numFmtId="0" fontId="17" fillId="8" borderId="0" xfId="0" applyFont="1" applyFill="1" applyAlignment="1" applyProtection="1">
      <alignment horizontal="center"/>
      <protection locked="0"/>
    </xf>
    <xf numFmtId="0" fontId="1" fillId="8" borderId="10" xfId="0" applyFont="1" applyFill="1" applyBorder="1" applyAlignment="1" applyProtection="1">
      <alignment horizontal="center" vertical="center" readingOrder="2"/>
      <protection locked="0"/>
    </xf>
  </cellXfs>
  <cellStyles count="4">
    <cellStyle name="Currency" xfId="1" builtinId="4"/>
    <cellStyle name="Normal" xfId="0" builtinId="0"/>
    <cellStyle name="Percent" xfId="2" builtinId="5"/>
    <cellStyle name="הערה" xfId="3" builtinId="1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</xdr:row>
      <xdr:rowOff>38099</xdr:rowOff>
    </xdr:from>
    <xdr:to>
      <xdr:col>16</xdr:col>
      <xdr:colOff>552450</xdr:colOff>
      <xdr:row>8</xdr:row>
      <xdr:rowOff>57150</xdr:rowOff>
    </xdr:to>
    <xdr:sp macro="" textlink="">
      <xdr:nvSpPr>
        <xdr:cNvPr id="2" name="Line Callout 2 1">
          <a:extLst>
            <a:ext uri="{FF2B5EF4-FFF2-40B4-BE49-F238E27FC236}">
              <a16:creationId xmlns:a16="http://schemas.microsoft.com/office/drawing/2014/main" id="{C8442241-6C51-4302-BF10-82BFA2D6B9A6}"/>
            </a:ext>
          </a:extLst>
        </xdr:cNvPr>
        <xdr:cNvSpPr/>
      </xdr:nvSpPr>
      <xdr:spPr>
        <a:xfrm>
          <a:off x="11224621950" y="581024"/>
          <a:ext cx="3076575" cy="1047751"/>
        </a:xfrm>
        <a:prstGeom prst="borderCallout2">
          <a:avLst>
            <a:gd name="adj1" fmla="val 46243"/>
            <a:gd name="adj2" fmla="val 100156"/>
            <a:gd name="adj3" fmla="val -896"/>
            <a:gd name="adj4" fmla="val 183127"/>
            <a:gd name="adj5" fmla="val 112850"/>
            <a:gd name="adj6" fmla="val 257881"/>
          </a:avLst>
        </a:prstGeom>
        <a:solidFill>
          <a:srgbClr val="FFFF00"/>
        </a:solidFill>
        <a:ln w="50800" cmpd="dbl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400">
              <a:solidFill>
                <a:schemeClr val="tx1"/>
              </a:solidFill>
            </a:rPr>
            <a:t>יש למלא את יח"ד משתכן ויח"ד</a:t>
          </a:r>
          <a:r>
            <a:rPr lang="he-IL" sz="1400" baseline="0">
              <a:solidFill>
                <a:schemeClr val="tx1"/>
              </a:solidFill>
            </a:rPr>
            <a:t> שוק חופשי בכל בניין.(למלא רק את העמודות בצהוב</a:t>
          </a:r>
        </a:p>
        <a:p>
          <a:pPr algn="r" rtl="1"/>
          <a:endParaRPr lang="he-IL" sz="14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209550</xdr:colOff>
      <xdr:row>19</xdr:row>
      <xdr:rowOff>180974</xdr:rowOff>
    </xdr:from>
    <xdr:to>
      <xdr:col>16</xdr:col>
      <xdr:colOff>542925</xdr:colOff>
      <xdr:row>25</xdr:row>
      <xdr:rowOff>38100</xdr:rowOff>
    </xdr:to>
    <xdr:sp macro="" textlink="">
      <xdr:nvSpPr>
        <xdr:cNvPr id="3" name="Line Callout 2 1">
          <a:extLst>
            <a:ext uri="{FF2B5EF4-FFF2-40B4-BE49-F238E27FC236}">
              <a16:creationId xmlns:a16="http://schemas.microsoft.com/office/drawing/2014/main" id="{18AC722E-4DE0-4257-8159-8BE46A2D542B}"/>
            </a:ext>
          </a:extLst>
        </xdr:cNvPr>
        <xdr:cNvSpPr/>
      </xdr:nvSpPr>
      <xdr:spPr>
        <a:xfrm>
          <a:off x="11224631475" y="4733924"/>
          <a:ext cx="3076575" cy="971551"/>
        </a:xfrm>
        <a:prstGeom prst="borderCallout2">
          <a:avLst>
            <a:gd name="adj1" fmla="val 46243"/>
            <a:gd name="adj2" fmla="val 100156"/>
            <a:gd name="adj3" fmla="val 43222"/>
            <a:gd name="adj4" fmla="val 183128"/>
            <a:gd name="adj5" fmla="val 64810"/>
            <a:gd name="adj6" fmla="val 255094"/>
          </a:avLst>
        </a:prstGeom>
        <a:solidFill>
          <a:srgbClr val="FF0000"/>
        </a:solidFill>
        <a:ln w="50800" cmpd="dbl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1400" b="1">
              <a:solidFill>
                <a:schemeClr val="bg1"/>
              </a:solidFill>
            </a:rPr>
            <a:t>לא לשנות</a:t>
          </a:r>
          <a:r>
            <a:rPr lang="he-IL" sz="1400" b="1" baseline="0">
              <a:solidFill>
                <a:schemeClr val="bg1"/>
              </a:solidFill>
            </a:rPr>
            <a:t> את אחוז דירות בשוק החופשי . מחושב ע"פ נוסחא</a:t>
          </a:r>
        </a:p>
        <a:p>
          <a:pPr algn="ctr" rtl="1"/>
          <a:endParaRPr lang="he-IL" sz="14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781050</xdr:colOff>
      <xdr:row>21</xdr:row>
      <xdr:rowOff>142875</xdr:rowOff>
    </xdr:from>
    <xdr:to>
      <xdr:col>7</xdr:col>
      <xdr:colOff>85725</xdr:colOff>
      <xdr:row>27</xdr:row>
      <xdr:rowOff>76200</xdr:rowOff>
    </xdr:to>
    <xdr:sp macro="" textlink="">
      <xdr:nvSpPr>
        <xdr:cNvPr id="4" name="אליפסה 3">
          <a:extLst>
            <a:ext uri="{FF2B5EF4-FFF2-40B4-BE49-F238E27FC236}">
              <a16:creationId xmlns:a16="http://schemas.microsoft.com/office/drawing/2014/main" id="{B1A82B8F-04D5-4B88-930B-672B1A43B2FC}"/>
            </a:ext>
          </a:extLst>
        </xdr:cNvPr>
        <xdr:cNvSpPr/>
      </xdr:nvSpPr>
      <xdr:spPr>
        <a:xfrm>
          <a:off x="11232403875" y="5057775"/>
          <a:ext cx="876300" cy="10477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edm-my.sharepoint.com/Users/ahron/Desktop/&#1488;&#1493;&#1512;%20&#1497;&#1501;/&#1488;&#1493;&#1512;%20&#1497;&#1501;%20&#1490;4%2009.6.24%20%20%20%20&#1502;&#1511;&#1493;&#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חיר למשתכן"/>
      <sheetName val="422"/>
      <sheetName val="421"/>
      <sheetName val="306"/>
      <sheetName val="סיכום בניינ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35"/>
  <sheetViews>
    <sheetView rightToLeft="1" tabSelected="1" view="pageBreakPreview" topLeftCell="B157" zoomScaleNormal="100" zoomScaleSheetLayoutView="100" workbookViewId="0">
      <selection activeCell="U179" sqref="U178:U179"/>
    </sheetView>
  </sheetViews>
  <sheetFormatPr defaultRowHeight="14.25" x14ac:dyDescent="0.2"/>
  <cols>
    <col min="1" max="1" width="0" hidden="1" customWidth="1"/>
    <col min="8" max="8" width="9.625" bestFit="1" customWidth="1"/>
    <col min="9" max="9" width="9" customWidth="1"/>
    <col min="10" max="10" width="10.125" hidden="1" customWidth="1"/>
    <col min="11" max="11" width="9.125" hidden="1" customWidth="1"/>
    <col min="12" max="12" width="0" hidden="1" customWidth="1"/>
    <col min="15" max="15" width="10.375" customWidth="1"/>
    <col min="16" max="16" width="11.375" customWidth="1"/>
    <col min="19" max="19" width="10.625" bestFit="1" customWidth="1"/>
  </cols>
  <sheetData>
    <row r="1" spans="2:24" ht="32.25" customHeight="1" thickBot="1" x14ac:dyDescent="0.25">
      <c r="E1" s="1" t="s">
        <v>0</v>
      </c>
      <c r="F1" s="1"/>
      <c r="G1" s="1"/>
      <c r="H1" s="1"/>
      <c r="I1" s="1"/>
      <c r="J1" s="1"/>
      <c r="K1" s="262"/>
      <c r="L1" s="262"/>
      <c r="M1" s="262"/>
      <c r="N1" s="262"/>
      <c r="O1" s="262"/>
      <c r="T1" s="2" t="s">
        <v>1</v>
      </c>
      <c r="U1" s="3" t="s">
        <v>2</v>
      </c>
      <c r="V1" s="4" t="s">
        <v>3</v>
      </c>
      <c r="W1" s="4" t="s">
        <v>4</v>
      </c>
      <c r="X1" s="4" t="s">
        <v>5</v>
      </c>
    </row>
    <row r="2" spans="2:24" ht="18.75" thickBot="1" x14ac:dyDescent="0.3">
      <c r="G2" s="5"/>
      <c r="H2" s="6" t="s">
        <v>6</v>
      </c>
      <c r="I2" s="7"/>
      <c r="J2" s="7"/>
      <c r="K2" s="7"/>
      <c r="L2" s="7"/>
      <c r="M2" s="7"/>
      <c r="N2" s="7"/>
      <c r="O2" s="7"/>
      <c r="T2" s="8">
        <v>3</v>
      </c>
      <c r="U2" s="9">
        <v>41</v>
      </c>
      <c r="V2" s="9">
        <v>11</v>
      </c>
      <c r="W2" s="9">
        <v>30</v>
      </c>
      <c r="X2" s="10">
        <f>W2/U2</f>
        <v>0.73170731707317072</v>
      </c>
    </row>
    <row r="3" spans="2:24" ht="16.5" thickBot="1" x14ac:dyDescent="0.3">
      <c r="B3" s="11" t="s">
        <v>7</v>
      </c>
      <c r="D3" s="263" t="s">
        <v>8</v>
      </c>
      <c r="E3" s="264"/>
      <c r="H3" s="269" t="s">
        <v>9</v>
      </c>
      <c r="I3" s="269"/>
      <c r="J3" s="13"/>
      <c r="K3" s="13"/>
      <c r="L3" s="13"/>
      <c r="M3" s="14" t="s">
        <v>10</v>
      </c>
      <c r="N3" s="15"/>
      <c r="O3" s="16"/>
      <c r="T3" s="17">
        <v>4</v>
      </c>
      <c r="U3" s="18">
        <v>72</v>
      </c>
      <c r="V3" s="18">
        <v>36</v>
      </c>
      <c r="W3" s="18">
        <v>36</v>
      </c>
      <c r="X3" s="19">
        <f t="shared" ref="X3:X6" si="0">W3/U3</f>
        <v>0.5</v>
      </c>
    </row>
    <row r="4" spans="2:24" ht="16.5" thickBot="1" x14ac:dyDescent="0.3">
      <c r="B4" s="11" t="s">
        <v>11</v>
      </c>
      <c r="C4" s="11"/>
      <c r="D4" s="20">
        <v>71806</v>
      </c>
      <c r="E4" s="21"/>
      <c r="G4" s="93"/>
      <c r="H4" s="270" t="s">
        <v>12</v>
      </c>
      <c r="I4" s="270"/>
      <c r="J4" s="270"/>
      <c r="K4" s="270"/>
      <c r="L4" s="270"/>
      <c r="M4" s="270"/>
      <c r="N4" s="270"/>
      <c r="O4" s="22">
        <v>11232</v>
      </c>
      <c r="T4" s="17">
        <v>5</v>
      </c>
      <c r="U4" s="18">
        <v>70</v>
      </c>
      <c r="V4" s="18">
        <v>50</v>
      </c>
      <c r="W4" s="18">
        <v>20</v>
      </c>
      <c r="X4" s="19">
        <f t="shared" si="0"/>
        <v>0.2857142857142857</v>
      </c>
    </row>
    <row r="5" spans="2:24" ht="16.5" thickBot="1" x14ac:dyDescent="0.3">
      <c r="B5" s="265" t="s">
        <v>13</v>
      </c>
      <c r="C5" s="265"/>
      <c r="E5" s="23">
        <v>1965</v>
      </c>
      <c r="G5" s="93"/>
      <c r="H5" s="12"/>
      <c r="M5" s="11"/>
      <c r="P5" s="24"/>
      <c r="T5" s="25">
        <v>6</v>
      </c>
      <c r="U5" s="26">
        <v>14</v>
      </c>
      <c r="V5" s="26">
        <v>14</v>
      </c>
      <c r="W5" s="26">
        <v>0</v>
      </c>
      <c r="X5" s="27">
        <f t="shared" si="0"/>
        <v>0</v>
      </c>
    </row>
    <row r="6" spans="2:24" ht="16.5" thickBot="1" x14ac:dyDescent="0.3">
      <c r="B6" s="11" t="s">
        <v>14</v>
      </c>
      <c r="C6" s="11"/>
      <c r="E6" s="23">
        <v>197</v>
      </c>
      <c r="F6" s="93"/>
      <c r="H6" s="12"/>
      <c r="M6" s="11"/>
      <c r="P6" s="24"/>
      <c r="T6" s="28" t="s">
        <v>2</v>
      </c>
      <c r="U6" s="29">
        <f>SUM(U2:U5)</f>
        <v>197</v>
      </c>
      <c r="V6" s="29">
        <f>SUM(V2:V5)</f>
        <v>111</v>
      </c>
      <c r="W6" s="29">
        <f>SUM(W2:W5)</f>
        <v>86</v>
      </c>
      <c r="X6" s="30">
        <f t="shared" si="0"/>
        <v>0.43654822335025378</v>
      </c>
    </row>
    <row r="7" spans="2:24" ht="15.75" thickBot="1" x14ac:dyDescent="0.3">
      <c r="B7" s="11" t="s">
        <v>15</v>
      </c>
      <c r="C7" s="11"/>
      <c r="E7" s="23">
        <v>86</v>
      </c>
      <c r="H7" s="12"/>
      <c r="M7" s="11"/>
      <c r="P7" s="24"/>
    </row>
    <row r="8" spans="2:24" ht="15.75" thickBot="1" x14ac:dyDescent="0.3">
      <c r="B8" s="11" t="s">
        <v>16</v>
      </c>
      <c r="C8" s="11"/>
      <c r="E8" s="31">
        <f>E7/E6</f>
        <v>0.43654822335025378</v>
      </c>
      <c r="F8" s="93"/>
      <c r="H8" s="32"/>
      <c r="I8" s="33"/>
      <c r="J8" s="33"/>
      <c r="K8" s="33"/>
      <c r="L8" s="33"/>
      <c r="M8" s="11"/>
      <c r="P8" s="33"/>
    </row>
    <row r="9" spans="2:24" ht="15" x14ac:dyDescent="0.25">
      <c r="B9" s="11"/>
      <c r="H9" s="12"/>
    </row>
    <row r="10" spans="2:24" ht="113.25" customHeight="1" thickBot="1" x14ac:dyDescent="0.25">
      <c r="B10" s="34" t="s">
        <v>17</v>
      </c>
      <c r="C10" s="34" t="s">
        <v>18</v>
      </c>
      <c r="D10" s="34" t="s">
        <v>19</v>
      </c>
      <c r="E10" s="34" t="s">
        <v>20</v>
      </c>
      <c r="F10" s="34" t="s">
        <v>21</v>
      </c>
      <c r="G10" s="34" t="s">
        <v>22</v>
      </c>
      <c r="H10" s="35" t="s">
        <v>23</v>
      </c>
      <c r="I10" s="34" t="s">
        <v>24</v>
      </c>
      <c r="J10" s="34" t="s">
        <v>25</v>
      </c>
      <c r="K10" s="34" t="s">
        <v>26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6"/>
      <c r="T10" s="36"/>
    </row>
    <row r="11" spans="2:24" ht="15.75" thickTop="1" x14ac:dyDescent="0.25">
      <c r="B11" s="96" t="s">
        <v>34</v>
      </c>
      <c r="C11" s="96">
        <v>421</v>
      </c>
      <c r="D11" s="96">
        <v>1</v>
      </c>
      <c r="E11" s="96" t="s">
        <v>35</v>
      </c>
      <c r="F11" s="97" t="s">
        <v>36</v>
      </c>
      <c r="G11" s="97">
        <v>5</v>
      </c>
      <c r="H11" s="98">
        <v>121.6</v>
      </c>
      <c r="I11" s="99">
        <v>136</v>
      </c>
      <c r="J11" s="99" t="s">
        <v>37</v>
      </c>
      <c r="K11" s="100">
        <v>21</v>
      </c>
      <c r="L11" s="101">
        <v>1</v>
      </c>
      <c r="M11" s="98">
        <v>6.7</v>
      </c>
      <c r="N11" s="96">
        <v>2</v>
      </c>
      <c r="O11" s="102"/>
      <c r="P11" s="96" t="s">
        <v>38</v>
      </c>
      <c r="Q11" s="103"/>
      <c r="R11" s="104">
        <f>L11</f>
        <v>1</v>
      </c>
    </row>
    <row r="12" spans="2:24" ht="15" x14ac:dyDescent="0.25">
      <c r="B12" s="105" t="s">
        <v>34</v>
      </c>
      <c r="C12" s="105">
        <v>421</v>
      </c>
      <c r="D12" s="105">
        <v>2</v>
      </c>
      <c r="E12" s="105" t="s">
        <v>39</v>
      </c>
      <c r="F12" s="105" t="s">
        <v>36</v>
      </c>
      <c r="G12" s="105">
        <v>4</v>
      </c>
      <c r="H12" s="98">
        <v>101.2</v>
      </c>
      <c r="I12" s="101">
        <v>108</v>
      </c>
      <c r="J12" s="99" t="s">
        <v>37</v>
      </c>
      <c r="K12" s="100">
        <v>19.8</v>
      </c>
      <c r="L12" s="101">
        <v>10</v>
      </c>
      <c r="M12" s="106">
        <v>6.9</v>
      </c>
      <c r="N12" s="105">
        <v>2</v>
      </c>
      <c r="O12" s="102"/>
      <c r="P12" s="105" t="s">
        <v>38</v>
      </c>
      <c r="Q12" s="107"/>
      <c r="R12" s="104">
        <f t="shared" ref="R12:R75" si="1">L12</f>
        <v>10</v>
      </c>
    </row>
    <row r="13" spans="2:24" ht="15" x14ac:dyDescent="0.2">
      <c r="B13" s="194" t="s">
        <v>34</v>
      </c>
      <c r="C13" s="194">
        <v>421</v>
      </c>
      <c r="D13" s="194">
        <v>3</v>
      </c>
      <c r="E13" s="194" t="s">
        <v>40</v>
      </c>
      <c r="F13" s="194" t="s">
        <v>41</v>
      </c>
      <c r="G13" s="194">
        <v>5</v>
      </c>
      <c r="H13" s="195">
        <v>121.51</v>
      </c>
      <c r="I13" s="195">
        <v>14.81</v>
      </c>
      <c r="J13" s="196">
        <v>4.5</v>
      </c>
      <c r="K13" s="197">
        <f>I13*0.3</f>
        <v>4.4429999999999996</v>
      </c>
      <c r="L13" s="197">
        <v>13</v>
      </c>
      <c r="M13" s="195">
        <v>5.97</v>
      </c>
      <c r="N13" s="194">
        <v>2</v>
      </c>
      <c r="O13" s="198">
        <f t="shared" ref="O13:O25" si="2">(H13+K13+M13*0.4+N13*2)*$O$4</f>
        <v>1486454.1120000002</v>
      </c>
      <c r="P13" s="194" t="s">
        <v>42</v>
      </c>
      <c r="Q13" s="199"/>
      <c r="R13" s="197">
        <f t="shared" si="1"/>
        <v>13</v>
      </c>
      <c r="S13" s="200"/>
      <c r="T13" s="36"/>
      <c r="U13" s="95"/>
    </row>
    <row r="14" spans="2:24" ht="15" x14ac:dyDescent="0.2">
      <c r="B14" s="194" t="s">
        <v>34</v>
      </c>
      <c r="C14" s="194">
        <v>421</v>
      </c>
      <c r="D14" s="194">
        <v>4</v>
      </c>
      <c r="E14" s="194" t="s">
        <v>43</v>
      </c>
      <c r="F14" s="194" t="s">
        <v>41</v>
      </c>
      <c r="G14" s="201">
        <v>4</v>
      </c>
      <c r="H14" s="195">
        <v>101.01</v>
      </c>
      <c r="I14" s="202">
        <v>11.8</v>
      </c>
      <c r="J14" s="196">
        <v>7.5</v>
      </c>
      <c r="K14" s="197">
        <f t="shared" ref="K14:K40" si="3">I14*0.3</f>
        <v>3.54</v>
      </c>
      <c r="L14" s="197">
        <v>12</v>
      </c>
      <c r="M14" s="195">
        <v>6.47</v>
      </c>
      <c r="N14" s="194">
        <v>1</v>
      </c>
      <c r="O14" s="198">
        <f t="shared" si="2"/>
        <v>1225838.0160000001</v>
      </c>
      <c r="P14" s="194" t="s">
        <v>42</v>
      </c>
      <c r="Q14" s="197"/>
      <c r="R14" s="197">
        <f t="shared" si="1"/>
        <v>12</v>
      </c>
      <c r="S14" s="200"/>
      <c r="T14" s="36"/>
      <c r="U14" s="95"/>
    </row>
    <row r="15" spans="2:24" ht="15" x14ac:dyDescent="0.2">
      <c r="B15" s="194" t="s">
        <v>34</v>
      </c>
      <c r="C15" s="194">
        <v>421</v>
      </c>
      <c r="D15" s="194">
        <v>5</v>
      </c>
      <c r="E15" s="194" t="s">
        <v>34</v>
      </c>
      <c r="F15" s="194" t="s">
        <v>41</v>
      </c>
      <c r="G15" s="201">
        <v>4</v>
      </c>
      <c r="H15" s="195">
        <v>100.87</v>
      </c>
      <c r="I15" s="202">
        <v>13.15</v>
      </c>
      <c r="J15" s="196">
        <v>13.5</v>
      </c>
      <c r="K15" s="197">
        <f t="shared" si="3"/>
        <v>3.9449999999999998</v>
      </c>
      <c r="L15" s="197">
        <v>11</v>
      </c>
      <c r="M15" s="195">
        <v>7.33</v>
      </c>
      <c r="N15" s="194">
        <v>1</v>
      </c>
      <c r="O15" s="198">
        <f t="shared" si="2"/>
        <v>1232678.304</v>
      </c>
      <c r="P15" s="194" t="s">
        <v>42</v>
      </c>
      <c r="Q15" s="197"/>
      <c r="R15" s="197">
        <f t="shared" si="1"/>
        <v>11</v>
      </c>
      <c r="S15" s="200"/>
      <c r="T15" s="36"/>
      <c r="U15" s="95"/>
    </row>
    <row r="16" spans="2:24" ht="15" x14ac:dyDescent="0.2">
      <c r="B16" s="194" t="s">
        <v>34</v>
      </c>
      <c r="C16" s="194">
        <v>421</v>
      </c>
      <c r="D16" s="194">
        <v>6</v>
      </c>
      <c r="E16" s="194" t="s">
        <v>44</v>
      </c>
      <c r="F16" s="194" t="s">
        <v>41</v>
      </c>
      <c r="G16" s="201">
        <v>3</v>
      </c>
      <c r="H16" s="195">
        <v>81.040000000000006</v>
      </c>
      <c r="I16" s="202">
        <v>10.199999999999999</v>
      </c>
      <c r="J16" s="196">
        <v>7.2</v>
      </c>
      <c r="K16" s="197">
        <f t="shared" si="3"/>
        <v>3.0599999999999996</v>
      </c>
      <c r="L16" s="197">
        <v>3</v>
      </c>
      <c r="M16" s="195">
        <v>5.46</v>
      </c>
      <c r="N16" s="194">
        <v>1</v>
      </c>
      <c r="O16" s="198">
        <f t="shared" si="2"/>
        <v>991605.88800000004</v>
      </c>
      <c r="P16" s="194" t="s">
        <v>42</v>
      </c>
      <c r="Q16" s="197"/>
      <c r="R16" s="197">
        <f t="shared" si="1"/>
        <v>3</v>
      </c>
      <c r="S16" s="200"/>
      <c r="T16" s="36"/>
      <c r="U16" s="95"/>
    </row>
    <row r="17" spans="2:21" ht="15" x14ac:dyDescent="0.2">
      <c r="B17" s="203" t="s">
        <v>34</v>
      </c>
      <c r="C17" s="203">
        <v>421</v>
      </c>
      <c r="D17" s="203">
        <v>7</v>
      </c>
      <c r="E17" s="203" t="s">
        <v>40</v>
      </c>
      <c r="F17" s="203" t="s">
        <v>45</v>
      </c>
      <c r="G17" s="203">
        <v>5</v>
      </c>
      <c r="H17" s="204">
        <v>121.51</v>
      </c>
      <c r="I17" s="205">
        <v>14.81</v>
      </c>
      <c r="J17" s="206">
        <v>4.5</v>
      </c>
      <c r="K17" s="197">
        <f t="shared" si="3"/>
        <v>4.4429999999999996</v>
      </c>
      <c r="L17" s="197">
        <v>16</v>
      </c>
      <c r="M17" s="195">
        <v>5.97</v>
      </c>
      <c r="N17" s="203">
        <v>2</v>
      </c>
      <c r="O17" s="198">
        <f t="shared" si="2"/>
        <v>1486454.1120000002</v>
      </c>
      <c r="P17" s="203" t="s">
        <v>42</v>
      </c>
      <c r="Q17" s="197"/>
      <c r="R17" s="197">
        <f t="shared" si="1"/>
        <v>16</v>
      </c>
      <c r="S17" s="200"/>
      <c r="T17" s="36"/>
      <c r="U17" s="95"/>
    </row>
    <row r="18" spans="2:21" ht="15" x14ac:dyDescent="0.2">
      <c r="B18" s="203" t="s">
        <v>34</v>
      </c>
      <c r="C18" s="203">
        <v>421</v>
      </c>
      <c r="D18" s="203">
        <v>8</v>
      </c>
      <c r="E18" s="203" t="s">
        <v>43</v>
      </c>
      <c r="F18" s="203" t="s">
        <v>45</v>
      </c>
      <c r="G18" s="203">
        <v>4</v>
      </c>
      <c r="H18" s="204">
        <v>101.01</v>
      </c>
      <c r="I18" s="205">
        <v>11.8</v>
      </c>
      <c r="J18" s="206">
        <v>7.5</v>
      </c>
      <c r="K18" s="197">
        <f t="shared" si="3"/>
        <v>3.54</v>
      </c>
      <c r="L18" s="197">
        <v>15</v>
      </c>
      <c r="M18" s="195">
        <v>6.47</v>
      </c>
      <c r="N18" s="203">
        <v>1</v>
      </c>
      <c r="O18" s="198">
        <f t="shared" si="2"/>
        <v>1225838.0160000001</v>
      </c>
      <c r="P18" s="203" t="s">
        <v>42</v>
      </c>
      <c r="Q18" s="197"/>
      <c r="R18" s="197">
        <f t="shared" si="1"/>
        <v>15</v>
      </c>
      <c r="S18" s="200"/>
      <c r="T18" s="36"/>
      <c r="U18" s="95"/>
    </row>
    <row r="19" spans="2:21" ht="15" x14ac:dyDescent="0.2">
      <c r="B19" s="194" t="s">
        <v>34</v>
      </c>
      <c r="C19" s="194">
        <v>421</v>
      </c>
      <c r="D19" s="194">
        <v>9</v>
      </c>
      <c r="E19" s="194" t="s">
        <v>34</v>
      </c>
      <c r="F19" s="194" t="s">
        <v>45</v>
      </c>
      <c r="G19" s="201">
        <v>4</v>
      </c>
      <c r="H19" s="195">
        <v>100.87</v>
      </c>
      <c r="I19" s="202">
        <v>13.15</v>
      </c>
      <c r="J19" s="196">
        <v>13.5</v>
      </c>
      <c r="K19" s="197">
        <f t="shared" si="3"/>
        <v>3.9449999999999998</v>
      </c>
      <c r="L19" s="197">
        <v>14</v>
      </c>
      <c r="M19" s="195">
        <v>7.33</v>
      </c>
      <c r="N19" s="194">
        <v>1</v>
      </c>
      <c r="O19" s="198">
        <f t="shared" si="2"/>
        <v>1232678.304</v>
      </c>
      <c r="P19" s="194" t="s">
        <v>42</v>
      </c>
      <c r="Q19" s="197"/>
      <c r="R19" s="197">
        <f t="shared" si="1"/>
        <v>14</v>
      </c>
      <c r="S19" s="200"/>
      <c r="T19" s="36"/>
      <c r="U19" s="95"/>
    </row>
    <row r="20" spans="2:21" ht="15" x14ac:dyDescent="0.2">
      <c r="B20" s="194" t="s">
        <v>34</v>
      </c>
      <c r="C20" s="194">
        <v>421</v>
      </c>
      <c r="D20" s="194">
        <v>10</v>
      </c>
      <c r="E20" s="194" t="s">
        <v>44</v>
      </c>
      <c r="F20" s="194" t="s">
        <v>45</v>
      </c>
      <c r="G20" s="201">
        <v>3</v>
      </c>
      <c r="H20" s="195">
        <v>81.040000000000006</v>
      </c>
      <c r="I20" s="202">
        <v>10.199999999999999</v>
      </c>
      <c r="J20" s="196">
        <v>7.2</v>
      </c>
      <c r="K20" s="197">
        <f t="shared" si="3"/>
        <v>3.0599999999999996</v>
      </c>
      <c r="L20" s="197">
        <v>4</v>
      </c>
      <c r="M20" s="195">
        <v>5.97</v>
      </c>
      <c r="N20" s="194">
        <v>1</v>
      </c>
      <c r="O20" s="198">
        <f t="shared" si="2"/>
        <v>993897.21600000013</v>
      </c>
      <c r="P20" s="194" t="s">
        <v>42</v>
      </c>
      <c r="Q20" s="197"/>
      <c r="R20" s="197">
        <f t="shared" si="1"/>
        <v>4</v>
      </c>
      <c r="S20" s="200"/>
      <c r="T20" s="36"/>
      <c r="U20" s="95"/>
    </row>
    <row r="21" spans="2:21" ht="15" x14ac:dyDescent="0.2">
      <c r="B21" s="203" t="s">
        <v>34</v>
      </c>
      <c r="C21" s="203">
        <v>421</v>
      </c>
      <c r="D21" s="203">
        <v>11</v>
      </c>
      <c r="E21" s="203" t="s">
        <v>40</v>
      </c>
      <c r="F21" s="203" t="s">
        <v>46</v>
      </c>
      <c r="G21" s="203">
        <v>5</v>
      </c>
      <c r="H21" s="204">
        <v>121.51</v>
      </c>
      <c r="I21" s="205">
        <v>14.81</v>
      </c>
      <c r="J21" s="206">
        <v>4.5</v>
      </c>
      <c r="K21" s="197">
        <f t="shared" si="3"/>
        <v>4.4429999999999996</v>
      </c>
      <c r="L21" s="197">
        <v>19</v>
      </c>
      <c r="M21" s="195">
        <v>5.97</v>
      </c>
      <c r="N21" s="203">
        <v>2</v>
      </c>
      <c r="O21" s="198">
        <f t="shared" si="2"/>
        <v>1486454.1120000002</v>
      </c>
      <c r="P21" s="203" t="s">
        <v>42</v>
      </c>
      <c r="Q21" s="197"/>
      <c r="R21" s="197">
        <f t="shared" si="1"/>
        <v>19</v>
      </c>
      <c r="S21" s="200"/>
      <c r="T21" s="36"/>
      <c r="U21" s="95"/>
    </row>
    <row r="22" spans="2:21" ht="15" x14ac:dyDescent="0.2">
      <c r="B22" s="203" t="s">
        <v>34</v>
      </c>
      <c r="C22" s="203">
        <v>421</v>
      </c>
      <c r="D22" s="203">
        <v>12</v>
      </c>
      <c r="E22" s="203" t="s">
        <v>43</v>
      </c>
      <c r="F22" s="203" t="s">
        <v>46</v>
      </c>
      <c r="G22" s="203">
        <v>4</v>
      </c>
      <c r="H22" s="204">
        <v>101.01</v>
      </c>
      <c r="I22" s="205">
        <v>11.8</v>
      </c>
      <c r="J22" s="206">
        <v>7.5</v>
      </c>
      <c r="K22" s="197">
        <f t="shared" si="3"/>
        <v>3.54</v>
      </c>
      <c r="L22" s="197">
        <v>18</v>
      </c>
      <c r="M22" s="195">
        <v>6.47</v>
      </c>
      <c r="N22" s="203">
        <v>2</v>
      </c>
      <c r="O22" s="198">
        <f t="shared" si="2"/>
        <v>1248302.0160000001</v>
      </c>
      <c r="P22" s="203" t="s">
        <v>42</v>
      </c>
      <c r="Q22" s="197"/>
      <c r="R22" s="197">
        <f t="shared" si="1"/>
        <v>18</v>
      </c>
      <c r="S22" s="200"/>
      <c r="T22" s="36"/>
      <c r="U22" s="95"/>
    </row>
    <row r="23" spans="2:21" ht="15" x14ac:dyDescent="0.2">
      <c r="B23" s="194" t="s">
        <v>34</v>
      </c>
      <c r="C23" s="194">
        <v>421</v>
      </c>
      <c r="D23" s="194">
        <v>13</v>
      </c>
      <c r="E23" s="194" t="s">
        <v>34</v>
      </c>
      <c r="F23" s="194" t="s">
        <v>46</v>
      </c>
      <c r="G23" s="201">
        <v>4</v>
      </c>
      <c r="H23" s="195">
        <v>100.87</v>
      </c>
      <c r="I23" s="202">
        <v>13.15</v>
      </c>
      <c r="J23" s="196">
        <v>13.5</v>
      </c>
      <c r="K23" s="197">
        <f t="shared" si="3"/>
        <v>3.9449999999999998</v>
      </c>
      <c r="L23" s="197">
        <v>17</v>
      </c>
      <c r="M23" s="195">
        <v>7.33</v>
      </c>
      <c r="N23" s="194">
        <v>1</v>
      </c>
      <c r="O23" s="198">
        <f t="shared" si="2"/>
        <v>1232678.304</v>
      </c>
      <c r="P23" s="194" t="s">
        <v>42</v>
      </c>
      <c r="Q23" s="197"/>
      <c r="R23" s="197">
        <f t="shared" si="1"/>
        <v>17</v>
      </c>
      <c r="S23" s="200"/>
      <c r="T23" s="36"/>
      <c r="U23" s="95"/>
    </row>
    <row r="24" spans="2:21" ht="15" x14ac:dyDescent="0.2">
      <c r="B24" s="203" t="s">
        <v>34</v>
      </c>
      <c r="C24" s="203">
        <v>421</v>
      </c>
      <c r="D24" s="203">
        <v>14</v>
      </c>
      <c r="E24" s="203" t="s">
        <v>44</v>
      </c>
      <c r="F24" s="203" t="s">
        <v>46</v>
      </c>
      <c r="G24" s="213">
        <v>3</v>
      </c>
      <c r="H24" s="204">
        <v>81.040000000000006</v>
      </c>
      <c r="I24" s="205">
        <v>10.199999999999999</v>
      </c>
      <c r="J24" s="206">
        <v>7.2</v>
      </c>
      <c r="K24" s="207">
        <f t="shared" si="3"/>
        <v>3.0599999999999996</v>
      </c>
      <c r="L24" s="197">
        <v>5</v>
      </c>
      <c r="M24" s="204">
        <v>5.57</v>
      </c>
      <c r="N24" s="203">
        <v>1</v>
      </c>
      <c r="O24" s="198">
        <f t="shared" si="2"/>
        <v>992100.09600000002</v>
      </c>
      <c r="P24" s="203" t="s">
        <v>42</v>
      </c>
      <c r="Q24" s="197"/>
      <c r="R24" s="197">
        <f t="shared" si="1"/>
        <v>5</v>
      </c>
      <c r="S24" s="200"/>
      <c r="T24" s="36"/>
      <c r="U24" s="95"/>
    </row>
    <row r="25" spans="2:21" ht="15" x14ac:dyDescent="0.2">
      <c r="B25" s="203" t="s">
        <v>34</v>
      </c>
      <c r="C25" s="203">
        <v>421</v>
      </c>
      <c r="D25" s="203">
        <v>15</v>
      </c>
      <c r="E25" s="203" t="s">
        <v>40</v>
      </c>
      <c r="F25" s="203" t="s">
        <v>47</v>
      </c>
      <c r="G25" s="203">
        <v>5</v>
      </c>
      <c r="H25" s="204">
        <v>121.51</v>
      </c>
      <c r="I25" s="205">
        <v>14.81</v>
      </c>
      <c r="J25" s="206">
        <v>4.5</v>
      </c>
      <c r="K25" s="207">
        <f t="shared" si="3"/>
        <v>4.4429999999999996</v>
      </c>
      <c r="L25" s="197">
        <v>22</v>
      </c>
      <c r="M25" s="204">
        <v>5.97</v>
      </c>
      <c r="N25" s="203">
        <v>2</v>
      </c>
      <c r="O25" s="198">
        <f t="shared" si="2"/>
        <v>1486454.1120000002</v>
      </c>
      <c r="P25" s="203" t="s">
        <v>42</v>
      </c>
      <c r="Q25" s="197"/>
      <c r="R25" s="197">
        <f t="shared" si="1"/>
        <v>22</v>
      </c>
      <c r="S25" s="200"/>
      <c r="T25" s="36"/>
      <c r="U25" s="95"/>
    </row>
    <row r="26" spans="2:21" ht="15" customHeight="1" x14ac:dyDescent="0.2">
      <c r="B26" s="105" t="s">
        <v>34</v>
      </c>
      <c r="C26" s="105">
        <v>421</v>
      </c>
      <c r="D26" s="105">
        <v>16</v>
      </c>
      <c r="E26" s="105" t="s">
        <v>43</v>
      </c>
      <c r="F26" s="105" t="s">
        <v>47</v>
      </c>
      <c r="G26" s="105">
        <v>4</v>
      </c>
      <c r="H26" s="98">
        <v>101.2</v>
      </c>
      <c r="I26" s="101">
        <v>11.8</v>
      </c>
      <c r="J26" s="99">
        <v>7.5</v>
      </c>
      <c r="K26" s="100">
        <f t="shared" si="3"/>
        <v>3.54</v>
      </c>
      <c r="L26" s="109">
        <v>21</v>
      </c>
      <c r="M26" s="106">
        <v>6.5</v>
      </c>
      <c r="N26" s="105">
        <v>1</v>
      </c>
      <c r="O26" s="102"/>
      <c r="P26" s="105" t="s">
        <v>38</v>
      </c>
      <c r="Q26" s="89"/>
      <c r="R26" s="89">
        <f t="shared" si="1"/>
        <v>21</v>
      </c>
    </row>
    <row r="27" spans="2:21" ht="15" x14ac:dyDescent="0.2">
      <c r="B27" s="203" t="s">
        <v>34</v>
      </c>
      <c r="C27" s="203">
        <v>421</v>
      </c>
      <c r="D27" s="203">
        <v>17</v>
      </c>
      <c r="E27" s="203" t="s">
        <v>34</v>
      </c>
      <c r="F27" s="203" t="s">
        <v>47</v>
      </c>
      <c r="G27" s="203">
        <v>4</v>
      </c>
      <c r="H27" s="204">
        <v>100.87</v>
      </c>
      <c r="I27" s="205">
        <v>13.15</v>
      </c>
      <c r="J27" s="206">
        <v>13.5</v>
      </c>
      <c r="K27" s="207">
        <f t="shared" si="3"/>
        <v>3.9449999999999998</v>
      </c>
      <c r="L27" s="197">
        <v>20</v>
      </c>
      <c r="M27" s="204">
        <v>7.33</v>
      </c>
      <c r="N27" s="203">
        <v>1</v>
      </c>
      <c r="O27" s="198">
        <f>(H27+K27+M27*0.4+N27*2)*$O$4</f>
        <v>1232678.304</v>
      </c>
      <c r="P27" s="194" t="s">
        <v>42</v>
      </c>
      <c r="Q27" s="197"/>
      <c r="R27" s="197">
        <f t="shared" si="1"/>
        <v>20</v>
      </c>
      <c r="S27" s="200"/>
      <c r="T27" s="36"/>
      <c r="U27" s="95"/>
    </row>
    <row r="28" spans="2:21" ht="15" customHeight="1" x14ac:dyDescent="0.25">
      <c r="B28" s="105" t="s">
        <v>34</v>
      </c>
      <c r="C28" s="105">
        <v>421</v>
      </c>
      <c r="D28" s="105">
        <v>18</v>
      </c>
      <c r="E28" s="105" t="s">
        <v>44</v>
      </c>
      <c r="F28" s="105" t="s">
        <v>47</v>
      </c>
      <c r="G28" s="110">
        <v>3</v>
      </c>
      <c r="H28" s="106">
        <v>81</v>
      </c>
      <c r="I28" s="101">
        <v>10.199999999999999</v>
      </c>
      <c r="J28" s="99">
        <v>7.2</v>
      </c>
      <c r="K28" s="100">
        <f t="shared" si="3"/>
        <v>3.0599999999999996</v>
      </c>
      <c r="L28" s="109">
        <v>6</v>
      </c>
      <c r="M28" s="106">
        <v>3.9</v>
      </c>
      <c r="N28" s="105">
        <v>1</v>
      </c>
      <c r="O28" s="102"/>
      <c r="P28" s="105" t="s">
        <v>38</v>
      </c>
      <c r="Q28" s="89"/>
      <c r="R28" s="89">
        <f t="shared" si="1"/>
        <v>6</v>
      </c>
    </row>
    <row r="29" spans="2:21" ht="15" x14ac:dyDescent="0.2">
      <c r="B29" s="203" t="s">
        <v>34</v>
      </c>
      <c r="C29" s="203">
        <v>421</v>
      </c>
      <c r="D29" s="203">
        <v>19</v>
      </c>
      <c r="E29" s="203" t="s">
        <v>40</v>
      </c>
      <c r="F29" s="203" t="s">
        <v>48</v>
      </c>
      <c r="G29" s="203">
        <v>5</v>
      </c>
      <c r="H29" s="204">
        <v>121.51</v>
      </c>
      <c r="I29" s="205">
        <v>14.81</v>
      </c>
      <c r="J29" s="206">
        <v>4.5</v>
      </c>
      <c r="K29" s="207">
        <f t="shared" si="3"/>
        <v>4.4429999999999996</v>
      </c>
      <c r="L29" s="197">
        <v>25</v>
      </c>
      <c r="M29" s="204">
        <v>5.97</v>
      </c>
      <c r="N29" s="203">
        <v>2</v>
      </c>
      <c r="O29" s="198">
        <f>(H29+K29+M29*0.4+N29*2)*$O$4</f>
        <v>1486454.1120000002</v>
      </c>
      <c r="P29" s="203" t="s">
        <v>42</v>
      </c>
      <c r="Q29" s="197"/>
      <c r="R29" s="197">
        <f t="shared" si="1"/>
        <v>25</v>
      </c>
      <c r="S29" s="200"/>
      <c r="T29" s="36"/>
      <c r="U29" s="95"/>
    </row>
    <row r="30" spans="2:21" ht="15" customHeight="1" x14ac:dyDescent="0.25">
      <c r="B30" s="105" t="s">
        <v>34</v>
      </c>
      <c r="C30" s="105">
        <v>421</v>
      </c>
      <c r="D30" s="105">
        <v>20</v>
      </c>
      <c r="E30" s="105" t="s">
        <v>43</v>
      </c>
      <c r="F30" s="105" t="s">
        <v>48</v>
      </c>
      <c r="G30" s="110">
        <v>4</v>
      </c>
      <c r="H30" s="106">
        <v>101.2</v>
      </c>
      <c r="I30" s="101">
        <v>11.8</v>
      </c>
      <c r="J30" s="99">
        <v>7.5</v>
      </c>
      <c r="K30" s="100">
        <f t="shared" si="3"/>
        <v>3.54</v>
      </c>
      <c r="L30" s="109">
        <v>24</v>
      </c>
      <c r="M30" s="106">
        <v>6.5</v>
      </c>
      <c r="N30" s="105">
        <v>1</v>
      </c>
      <c r="O30" s="102"/>
      <c r="P30" s="105" t="s">
        <v>38</v>
      </c>
      <c r="Q30" s="89"/>
      <c r="R30" s="89">
        <f t="shared" si="1"/>
        <v>24</v>
      </c>
    </row>
    <row r="31" spans="2:21" ht="15" customHeight="1" x14ac:dyDescent="0.25">
      <c r="B31" s="105" t="s">
        <v>34</v>
      </c>
      <c r="C31" s="105">
        <v>421</v>
      </c>
      <c r="D31" s="105">
        <v>21</v>
      </c>
      <c r="E31" s="105" t="s">
        <v>34</v>
      </c>
      <c r="F31" s="105" t="s">
        <v>48</v>
      </c>
      <c r="G31" s="110">
        <v>4</v>
      </c>
      <c r="H31" s="106">
        <v>100.9</v>
      </c>
      <c r="I31" s="101">
        <v>13.1</v>
      </c>
      <c r="J31" s="99">
        <v>13.5</v>
      </c>
      <c r="K31" s="100">
        <f t="shared" si="3"/>
        <v>3.9299999999999997</v>
      </c>
      <c r="L31" s="109">
        <v>23</v>
      </c>
      <c r="M31" s="106">
        <v>7.4</v>
      </c>
      <c r="N31" s="105">
        <v>1</v>
      </c>
      <c r="O31" s="102"/>
      <c r="P31" s="105" t="s">
        <v>38</v>
      </c>
      <c r="Q31" s="89"/>
      <c r="R31" s="89">
        <f t="shared" si="1"/>
        <v>23</v>
      </c>
    </row>
    <row r="32" spans="2:21" ht="15" customHeight="1" x14ac:dyDescent="0.25">
      <c r="B32" s="105" t="s">
        <v>34</v>
      </c>
      <c r="C32" s="105">
        <v>421</v>
      </c>
      <c r="D32" s="105">
        <v>22</v>
      </c>
      <c r="E32" s="105" t="s">
        <v>44</v>
      </c>
      <c r="F32" s="105" t="s">
        <v>48</v>
      </c>
      <c r="G32" s="110">
        <v>3</v>
      </c>
      <c r="H32" s="106">
        <v>81</v>
      </c>
      <c r="I32" s="101">
        <v>10.199999999999999</v>
      </c>
      <c r="J32" s="99">
        <v>7.2</v>
      </c>
      <c r="K32" s="100">
        <f t="shared" si="3"/>
        <v>3.0599999999999996</v>
      </c>
      <c r="L32" s="109">
        <v>7</v>
      </c>
      <c r="M32" s="106">
        <v>3.6</v>
      </c>
      <c r="N32" s="105">
        <v>1</v>
      </c>
      <c r="O32" s="102"/>
      <c r="P32" s="105" t="s">
        <v>38</v>
      </c>
      <c r="Q32" s="89"/>
      <c r="R32" s="89">
        <f t="shared" si="1"/>
        <v>7</v>
      </c>
    </row>
    <row r="33" spans="2:19" ht="15" customHeight="1" x14ac:dyDescent="0.2">
      <c r="B33" s="105" t="s">
        <v>34</v>
      </c>
      <c r="C33" s="105">
        <v>421</v>
      </c>
      <c r="D33" s="105">
        <v>23</v>
      </c>
      <c r="E33" s="105" t="s">
        <v>40</v>
      </c>
      <c r="F33" s="105" t="s">
        <v>49</v>
      </c>
      <c r="G33" s="105">
        <v>5</v>
      </c>
      <c r="H33" s="106">
        <v>121.6</v>
      </c>
      <c r="I33" s="101">
        <v>14.8</v>
      </c>
      <c r="J33" s="99">
        <v>4.5</v>
      </c>
      <c r="K33" s="100">
        <f t="shared" si="3"/>
        <v>4.4400000000000004</v>
      </c>
      <c r="L33" s="109">
        <v>28</v>
      </c>
      <c r="M33" s="106">
        <v>5.9</v>
      </c>
      <c r="N33" s="105">
        <v>1</v>
      </c>
      <c r="O33" s="102"/>
      <c r="P33" s="105" t="s">
        <v>38</v>
      </c>
      <c r="Q33" s="89"/>
      <c r="R33" s="89">
        <f t="shared" si="1"/>
        <v>28</v>
      </c>
    </row>
    <row r="34" spans="2:19" ht="15" customHeight="1" x14ac:dyDescent="0.25">
      <c r="B34" s="105" t="s">
        <v>34</v>
      </c>
      <c r="C34" s="105">
        <v>421</v>
      </c>
      <c r="D34" s="105">
        <v>24</v>
      </c>
      <c r="E34" s="105" t="s">
        <v>43</v>
      </c>
      <c r="F34" s="105" t="s">
        <v>49</v>
      </c>
      <c r="G34" s="110">
        <v>4</v>
      </c>
      <c r="H34" s="106">
        <v>101.2</v>
      </c>
      <c r="I34" s="101">
        <v>11.8</v>
      </c>
      <c r="J34" s="99">
        <v>7.5</v>
      </c>
      <c r="K34" s="100">
        <f t="shared" si="3"/>
        <v>3.54</v>
      </c>
      <c r="L34" s="109">
        <v>27</v>
      </c>
      <c r="M34" s="106">
        <v>6.5</v>
      </c>
      <c r="N34" s="105">
        <v>1</v>
      </c>
      <c r="O34" s="102"/>
      <c r="P34" s="105" t="s">
        <v>38</v>
      </c>
      <c r="Q34" s="89"/>
      <c r="R34" s="89">
        <f t="shared" si="1"/>
        <v>27</v>
      </c>
    </row>
    <row r="35" spans="2:19" ht="15" customHeight="1" x14ac:dyDescent="0.25">
      <c r="B35" s="105" t="s">
        <v>34</v>
      </c>
      <c r="C35" s="105">
        <v>421</v>
      </c>
      <c r="D35" s="105">
        <v>25</v>
      </c>
      <c r="E35" s="105" t="s">
        <v>34</v>
      </c>
      <c r="F35" s="105" t="s">
        <v>49</v>
      </c>
      <c r="G35" s="110">
        <v>4</v>
      </c>
      <c r="H35" s="106">
        <v>100.9</v>
      </c>
      <c r="I35" s="101">
        <v>13.1</v>
      </c>
      <c r="J35" s="99">
        <v>13.5</v>
      </c>
      <c r="K35" s="100">
        <f t="shared" si="3"/>
        <v>3.9299999999999997</v>
      </c>
      <c r="L35" s="109">
        <v>26</v>
      </c>
      <c r="M35" s="106">
        <v>7.4</v>
      </c>
      <c r="N35" s="105">
        <v>1</v>
      </c>
      <c r="O35" s="102"/>
      <c r="P35" s="105" t="s">
        <v>38</v>
      </c>
      <c r="Q35" s="89"/>
      <c r="R35" s="89">
        <f t="shared" si="1"/>
        <v>26</v>
      </c>
    </row>
    <row r="36" spans="2:19" ht="15" customHeight="1" x14ac:dyDescent="0.25">
      <c r="B36" s="105" t="s">
        <v>34</v>
      </c>
      <c r="C36" s="105">
        <v>421</v>
      </c>
      <c r="D36" s="105">
        <v>26</v>
      </c>
      <c r="E36" s="105" t="s">
        <v>44</v>
      </c>
      <c r="F36" s="105" t="s">
        <v>49</v>
      </c>
      <c r="G36" s="110">
        <v>3</v>
      </c>
      <c r="H36" s="106">
        <v>81</v>
      </c>
      <c r="I36" s="101">
        <v>10.199999999999999</v>
      </c>
      <c r="J36" s="99">
        <v>7.2</v>
      </c>
      <c r="K36" s="100">
        <f t="shared" si="3"/>
        <v>3.0599999999999996</v>
      </c>
      <c r="L36" s="109">
        <v>8</v>
      </c>
      <c r="M36" s="106">
        <v>3.5</v>
      </c>
      <c r="N36" s="105">
        <v>1</v>
      </c>
      <c r="O36" s="102"/>
      <c r="P36" s="105" t="s">
        <v>38</v>
      </c>
      <c r="Q36" s="89"/>
      <c r="R36" s="89">
        <f t="shared" si="1"/>
        <v>8</v>
      </c>
    </row>
    <row r="37" spans="2:19" ht="15" customHeight="1" x14ac:dyDescent="0.2">
      <c r="B37" s="105" t="s">
        <v>34</v>
      </c>
      <c r="C37" s="105">
        <v>421</v>
      </c>
      <c r="D37" s="105">
        <v>27</v>
      </c>
      <c r="E37" s="105" t="s">
        <v>40</v>
      </c>
      <c r="F37" s="105" t="s">
        <v>50</v>
      </c>
      <c r="G37" s="105">
        <v>5</v>
      </c>
      <c r="H37" s="106">
        <v>121.6</v>
      </c>
      <c r="I37" s="101">
        <v>14.8</v>
      </c>
      <c r="J37" s="99">
        <v>4.5</v>
      </c>
      <c r="K37" s="100">
        <f t="shared" si="3"/>
        <v>4.4400000000000004</v>
      </c>
      <c r="L37" s="109">
        <v>31</v>
      </c>
      <c r="M37" s="106">
        <v>5.9</v>
      </c>
      <c r="N37" s="105">
        <v>1</v>
      </c>
      <c r="O37" s="102"/>
      <c r="P37" s="105" t="s">
        <v>38</v>
      </c>
      <c r="Q37" s="89"/>
      <c r="R37" s="89">
        <f t="shared" si="1"/>
        <v>31</v>
      </c>
    </row>
    <row r="38" spans="2:19" ht="15" customHeight="1" x14ac:dyDescent="0.25">
      <c r="B38" s="105" t="s">
        <v>34</v>
      </c>
      <c r="C38" s="105">
        <v>421</v>
      </c>
      <c r="D38" s="105">
        <v>28</v>
      </c>
      <c r="E38" s="105" t="s">
        <v>43</v>
      </c>
      <c r="F38" s="105" t="s">
        <v>50</v>
      </c>
      <c r="G38" s="110">
        <v>4</v>
      </c>
      <c r="H38" s="106">
        <v>101.2</v>
      </c>
      <c r="I38" s="101">
        <v>11.8</v>
      </c>
      <c r="J38" s="99">
        <v>7.5</v>
      </c>
      <c r="K38" s="100">
        <f t="shared" si="3"/>
        <v>3.54</v>
      </c>
      <c r="L38" s="109">
        <v>30</v>
      </c>
      <c r="M38" s="106">
        <v>6.5</v>
      </c>
      <c r="N38" s="105">
        <v>1</v>
      </c>
      <c r="O38" s="102"/>
      <c r="P38" s="105" t="s">
        <v>38</v>
      </c>
      <c r="Q38" s="89"/>
      <c r="R38" s="89">
        <f t="shared" si="1"/>
        <v>30</v>
      </c>
    </row>
    <row r="39" spans="2:19" ht="15" customHeight="1" x14ac:dyDescent="0.25">
      <c r="B39" s="105" t="s">
        <v>34</v>
      </c>
      <c r="C39" s="105">
        <v>421</v>
      </c>
      <c r="D39" s="105">
        <v>29</v>
      </c>
      <c r="E39" s="105" t="s">
        <v>34</v>
      </c>
      <c r="F39" s="105" t="s">
        <v>50</v>
      </c>
      <c r="G39" s="110">
        <v>4</v>
      </c>
      <c r="H39" s="106">
        <v>100.9</v>
      </c>
      <c r="I39" s="101">
        <v>13.1</v>
      </c>
      <c r="J39" s="99">
        <v>13.5</v>
      </c>
      <c r="K39" s="100">
        <f t="shared" si="3"/>
        <v>3.9299999999999997</v>
      </c>
      <c r="L39" s="109">
        <v>29</v>
      </c>
      <c r="M39" s="106">
        <v>7.4</v>
      </c>
      <c r="N39" s="105">
        <v>1</v>
      </c>
      <c r="O39" s="102"/>
      <c r="P39" s="105" t="s">
        <v>38</v>
      </c>
      <c r="Q39" s="89"/>
      <c r="R39" s="89">
        <f t="shared" si="1"/>
        <v>29</v>
      </c>
    </row>
    <row r="40" spans="2:19" ht="15" customHeight="1" x14ac:dyDescent="0.25">
      <c r="B40" s="111" t="s">
        <v>34</v>
      </c>
      <c r="C40" s="111">
        <v>421</v>
      </c>
      <c r="D40" s="111">
        <v>30</v>
      </c>
      <c r="E40" s="111" t="s">
        <v>44</v>
      </c>
      <c r="F40" s="111" t="s">
        <v>50</v>
      </c>
      <c r="G40" s="112">
        <v>3</v>
      </c>
      <c r="H40" s="113">
        <v>81</v>
      </c>
      <c r="I40" s="114">
        <v>10.199999999999999</v>
      </c>
      <c r="J40" s="115">
        <v>7.2</v>
      </c>
      <c r="K40" s="100">
        <f t="shared" si="3"/>
        <v>3.0599999999999996</v>
      </c>
      <c r="L40" s="109">
        <v>9</v>
      </c>
      <c r="M40" s="113">
        <v>4.0999999999999996</v>
      </c>
      <c r="N40" s="112">
        <v>1</v>
      </c>
      <c r="O40" s="116"/>
      <c r="P40" s="111" t="s">
        <v>38</v>
      </c>
      <c r="Q40" s="89"/>
      <c r="R40" s="89">
        <f t="shared" si="1"/>
        <v>9</v>
      </c>
    </row>
    <row r="41" spans="2:19" ht="15" customHeight="1" x14ac:dyDescent="0.25">
      <c r="B41" s="105" t="s">
        <v>34</v>
      </c>
      <c r="C41" s="105">
        <v>421</v>
      </c>
      <c r="D41" s="105">
        <v>31</v>
      </c>
      <c r="E41" s="105" t="s">
        <v>51</v>
      </c>
      <c r="F41" s="105" t="s">
        <v>52</v>
      </c>
      <c r="G41" s="110">
        <v>6</v>
      </c>
      <c r="H41" s="106">
        <v>149.6</v>
      </c>
      <c r="I41" s="101">
        <v>77.3</v>
      </c>
      <c r="J41" s="99" t="s">
        <v>37</v>
      </c>
      <c r="K41" s="100">
        <v>16.73</v>
      </c>
      <c r="L41" s="109">
        <v>33</v>
      </c>
      <c r="M41" s="106">
        <v>4.3</v>
      </c>
      <c r="N41" s="105">
        <v>2</v>
      </c>
      <c r="O41" s="102"/>
      <c r="P41" s="105" t="s">
        <v>38</v>
      </c>
      <c r="Q41" s="89"/>
      <c r="R41" s="89">
        <f t="shared" si="1"/>
        <v>33</v>
      </c>
    </row>
    <row r="42" spans="2:19" ht="15" customHeight="1" x14ac:dyDescent="0.25">
      <c r="B42" s="105" t="s">
        <v>34</v>
      </c>
      <c r="C42" s="105">
        <v>421</v>
      </c>
      <c r="D42" s="105">
        <v>32</v>
      </c>
      <c r="E42" s="105" t="s">
        <v>53</v>
      </c>
      <c r="F42" s="105" t="s">
        <v>52</v>
      </c>
      <c r="G42" s="110">
        <v>6</v>
      </c>
      <c r="H42" s="106">
        <v>145.80000000000001</v>
      </c>
      <c r="I42" s="101">
        <v>72.5</v>
      </c>
      <c r="J42" s="101" t="s">
        <v>37</v>
      </c>
      <c r="K42" s="117">
        <v>16.25</v>
      </c>
      <c r="L42" s="109">
        <v>32</v>
      </c>
      <c r="M42" s="106">
        <v>7.4</v>
      </c>
      <c r="N42" s="105">
        <v>2</v>
      </c>
      <c r="O42" s="118"/>
      <c r="P42" s="105" t="s">
        <v>38</v>
      </c>
      <c r="Q42" s="89"/>
      <c r="R42" s="89">
        <f t="shared" si="1"/>
        <v>32</v>
      </c>
    </row>
    <row r="43" spans="2:19" ht="15" customHeight="1" x14ac:dyDescent="0.25">
      <c r="B43" s="105" t="s">
        <v>34</v>
      </c>
      <c r="C43" s="105">
        <v>421</v>
      </c>
      <c r="D43" s="105">
        <v>33</v>
      </c>
      <c r="E43" s="105" t="s">
        <v>54</v>
      </c>
      <c r="F43" s="105" t="s">
        <v>55</v>
      </c>
      <c r="G43" s="110">
        <v>5</v>
      </c>
      <c r="H43" s="106">
        <v>125</v>
      </c>
      <c r="I43" s="101">
        <v>41</v>
      </c>
      <c r="J43" s="99" t="s">
        <v>37</v>
      </c>
      <c r="K43" s="100">
        <v>11.2</v>
      </c>
      <c r="L43" s="109">
        <v>2</v>
      </c>
      <c r="M43" s="106">
        <v>6.1</v>
      </c>
      <c r="N43" s="105">
        <v>2</v>
      </c>
      <c r="O43" s="102"/>
      <c r="P43" s="105" t="s">
        <v>38</v>
      </c>
      <c r="Q43" s="89"/>
      <c r="R43" s="89">
        <f t="shared" si="1"/>
        <v>2</v>
      </c>
    </row>
    <row r="44" spans="2:19" ht="15" customHeight="1" thickBot="1" x14ac:dyDescent="0.3">
      <c r="B44" s="119" t="s">
        <v>34</v>
      </c>
      <c r="C44" s="119">
        <v>421</v>
      </c>
      <c r="D44" s="119">
        <v>34</v>
      </c>
      <c r="E44" s="119" t="s">
        <v>56</v>
      </c>
      <c r="F44" s="119" t="s">
        <v>55</v>
      </c>
      <c r="G44" s="120">
        <v>5</v>
      </c>
      <c r="H44" s="121">
        <v>124.3</v>
      </c>
      <c r="I44" s="122">
        <v>39.9</v>
      </c>
      <c r="J44" s="101" t="s">
        <v>37</v>
      </c>
      <c r="K44" s="100">
        <v>10.98</v>
      </c>
      <c r="L44" s="109">
        <v>34</v>
      </c>
      <c r="M44" s="121">
        <v>7.4</v>
      </c>
      <c r="N44" s="119">
        <v>2</v>
      </c>
      <c r="O44" s="102"/>
      <c r="P44" s="119" t="s">
        <v>38</v>
      </c>
      <c r="Q44" s="89"/>
      <c r="R44" s="89">
        <f t="shared" si="1"/>
        <v>34</v>
      </c>
    </row>
    <row r="45" spans="2:19" ht="15.75" customHeight="1" thickBot="1" x14ac:dyDescent="0.3">
      <c r="B45" s="123" t="s">
        <v>57</v>
      </c>
      <c r="C45" s="124"/>
      <c r="D45" s="125"/>
      <c r="E45" s="125"/>
      <c r="F45" s="125"/>
      <c r="G45" s="125"/>
      <c r="H45" s="126">
        <f>SUMIF(P11:P44,"כן",H11:H44)/COUNTIF(P11:P44,"כן")</f>
        <v>103.812</v>
      </c>
      <c r="I45" s="127"/>
      <c r="J45" s="127"/>
      <c r="K45" s="127"/>
      <c r="L45" s="127"/>
      <c r="M45" s="128" t="s">
        <v>58</v>
      </c>
      <c r="N45" s="125"/>
      <c r="O45" s="129"/>
      <c r="P45" s="130">
        <f>COUNTIF(P11:P44,"כן")/COUNT(D11:D44)</f>
        <v>0.44117647058823528</v>
      </c>
      <c r="Q45" s="129"/>
      <c r="R45" s="130"/>
      <c r="S45" s="37"/>
    </row>
    <row r="46" spans="2:19" ht="15" customHeight="1" x14ac:dyDescent="0.2">
      <c r="B46" s="96" t="s">
        <v>59</v>
      </c>
      <c r="C46" s="96">
        <v>421</v>
      </c>
      <c r="D46" s="96">
        <v>1</v>
      </c>
      <c r="E46" s="96" t="s">
        <v>39</v>
      </c>
      <c r="F46" s="96" t="s">
        <v>36</v>
      </c>
      <c r="G46" s="96">
        <v>4</v>
      </c>
      <c r="H46" s="98">
        <v>102.2</v>
      </c>
      <c r="I46" s="99">
        <v>96.7</v>
      </c>
      <c r="J46" s="99" t="s">
        <v>37</v>
      </c>
      <c r="K46" s="100">
        <v>18.670000000000002</v>
      </c>
      <c r="L46" s="105">
        <v>5</v>
      </c>
      <c r="M46" s="131">
        <v>9.9</v>
      </c>
      <c r="N46" s="99">
        <v>1</v>
      </c>
      <c r="O46" s="102"/>
      <c r="P46" s="96" t="s">
        <v>38</v>
      </c>
      <c r="Q46" s="89"/>
      <c r="R46" s="89">
        <f t="shared" si="1"/>
        <v>5</v>
      </c>
    </row>
    <row r="47" spans="2:19" ht="15" customHeight="1" x14ac:dyDescent="0.2">
      <c r="B47" s="105" t="s">
        <v>59</v>
      </c>
      <c r="C47" s="105">
        <v>421</v>
      </c>
      <c r="D47" s="105">
        <v>2</v>
      </c>
      <c r="E47" s="105" t="s">
        <v>35</v>
      </c>
      <c r="F47" s="105" t="s">
        <v>36</v>
      </c>
      <c r="G47" s="105">
        <v>5</v>
      </c>
      <c r="H47" s="106">
        <v>121.6</v>
      </c>
      <c r="I47" s="101">
        <v>217</v>
      </c>
      <c r="J47" s="99" t="s">
        <v>37</v>
      </c>
      <c r="K47" s="100">
        <v>21</v>
      </c>
      <c r="L47" s="105">
        <v>2</v>
      </c>
      <c r="M47" s="132">
        <v>5.3</v>
      </c>
      <c r="N47" s="101">
        <v>2</v>
      </c>
      <c r="O47" s="102"/>
      <c r="P47" s="105" t="s">
        <v>38</v>
      </c>
      <c r="Q47" s="89"/>
      <c r="R47" s="89">
        <f t="shared" si="1"/>
        <v>2</v>
      </c>
    </row>
    <row r="48" spans="2:19" ht="15" customHeight="1" x14ac:dyDescent="0.2">
      <c r="B48" s="105" t="s">
        <v>59</v>
      </c>
      <c r="C48" s="105">
        <v>421</v>
      </c>
      <c r="D48" s="105">
        <v>3</v>
      </c>
      <c r="E48" s="105" t="s">
        <v>35</v>
      </c>
      <c r="F48" s="105" t="s">
        <v>36</v>
      </c>
      <c r="G48" s="105">
        <v>5</v>
      </c>
      <c r="H48" s="106">
        <v>121.6</v>
      </c>
      <c r="I48" s="101">
        <v>207</v>
      </c>
      <c r="J48" s="99" t="s">
        <v>37</v>
      </c>
      <c r="K48" s="100">
        <v>21</v>
      </c>
      <c r="L48" s="105">
        <v>3</v>
      </c>
      <c r="M48" s="132">
        <v>3.4</v>
      </c>
      <c r="N48" s="101">
        <v>2</v>
      </c>
      <c r="O48" s="102"/>
      <c r="P48" s="105" t="s">
        <v>38</v>
      </c>
      <c r="Q48" s="89"/>
      <c r="R48" s="89">
        <f t="shared" si="1"/>
        <v>3</v>
      </c>
    </row>
    <row r="49" spans="2:21" ht="15" x14ac:dyDescent="0.2">
      <c r="B49" s="194" t="s">
        <v>59</v>
      </c>
      <c r="C49" s="194">
        <v>421</v>
      </c>
      <c r="D49" s="194">
        <v>4</v>
      </c>
      <c r="E49" s="194" t="s">
        <v>60</v>
      </c>
      <c r="F49" s="194" t="s">
        <v>36</v>
      </c>
      <c r="G49" s="194">
        <v>3</v>
      </c>
      <c r="H49" s="195">
        <v>90.41</v>
      </c>
      <c r="I49" s="202">
        <v>75.650000000000006</v>
      </c>
      <c r="J49" s="196" t="s">
        <v>37</v>
      </c>
      <c r="K49" s="207">
        <v>16.565000000000001</v>
      </c>
      <c r="L49" s="208">
        <v>4</v>
      </c>
      <c r="M49" s="209">
        <v>4.6100000000000003</v>
      </c>
      <c r="N49" s="210">
        <v>2</v>
      </c>
      <c r="O49" s="198">
        <f>(H49+K49+M49*0.4+N49*2)*$O$4-(0.41*0.15*11232)</f>
        <v>1266492.24</v>
      </c>
      <c r="P49" s="194" t="s">
        <v>42</v>
      </c>
      <c r="Q49" s="197"/>
      <c r="R49" s="197">
        <f t="shared" si="1"/>
        <v>4</v>
      </c>
      <c r="S49" s="200"/>
      <c r="T49" s="36"/>
      <c r="U49" s="95"/>
    </row>
    <row r="50" spans="2:21" ht="15" x14ac:dyDescent="0.2">
      <c r="B50" s="194" t="s">
        <v>59</v>
      </c>
      <c r="C50" s="194">
        <v>421</v>
      </c>
      <c r="D50" s="194">
        <v>5</v>
      </c>
      <c r="E50" s="194" t="s">
        <v>43</v>
      </c>
      <c r="F50" s="194" t="s">
        <v>41</v>
      </c>
      <c r="G50" s="194">
        <v>4</v>
      </c>
      <c r="H50" s="195">
        <v>102.24</v>
      </c>
      <c r="I50" s="202">
        <v>13.38</v>
      </c>
      <c r="J50" s="196">
        <v>10.8</v>
      </c>
      <c r="K50" s="207">
        <f t="shared" ref="K50:K64" si="4">I50*0.3</f>
        <v>4.0140000000000002</v>
      </c>
      <c r="L50" s="208">
        <v>10</v>
      </c>
      <c r="M50" s="209">
        <v>9.93</v>
      </c>
      <c r="N50" s="210">
        <v>2</v>
      </c>
      <c r="O50" s="198">
        <f>(H50+K50+M50*0.4+N50*2)*$O$4</f>
        <v>1282986.4319999998</v>
      </c>
      <c r="P50" s="194" t="s">
        <v>42</v>
      </c>
      <c r="Q50" s="197"/>
      <c r="R50" s="197">
        <f t="shared" si="1"/>
        <v>10</v>
      </c>
      <c r="S50" s="200"/>
      <c r="T50" s="36"/>
      <c r="U50" s="95"/>
    </row>
    <row r="51" spans="2:21" ht="15" x14ac:dyDescent="0.2">
      <c r="B51" s="203" t="s">
        <v>59</v>
      </c>
      <c r="C51" s="203">
        <v>421</v>
      </c>
      <c r="D51" s="203">
        <v>6</v>
      </c>
      <c r="E51" s="203" t="s">
        <v>61</v>
      </c>
      <c r="F51" s="203" t="s">
        <v>41</v>
      </c>
      <c r="G51" s="203">
        <v>5</v>
      </c>
      <c r="H51" s="204">
        <v>121.68</v>
      </c>
      <c r="I51" s="205">
        <v>18.399999999999999</v>
      </c>
      <c r="J51" s="206">
        <v>13</v>
      </c>
      <c r="K51" s="207">
        <f t="shared" si="4"/>
        <v>5.52</v>
      </c>
      <c r="L51" s="208">
        <v>6</v>
      </c>
      <c r="M51" s="211">
        <v>3.25</v>
      </c>
      <c r="N51" s="212">
        <v>2</v>
      </c>
      <c r="O51" s="198">
        <f>(H51+K51+M51*0.4+N51*2)*$O$4</f>
        <v>1488240</v>
      </c>
      <c r="P51" s="203" t="s">
        <v>42</v>
      </c>
      <c r="Q51" s="197"/>
      <c r="R51" s="197">
        <f t="shared" si="1"/>
        <v>6</v>
      </c>
      <c r="S51" s="200"/>
      <c r="T51" s="36"/>
      <c r="U51" s="95"/>
    </row>
    <row r="52" spans="2:21" ht="15" x14ac:dyDescent="0.2">
      <c r="B52" s="203" t="s">
        <v>59</v>
      </c>
      <c r="C52" s="203">
        <v>421</v>
      </c>
      <c r="D52" s="203">
        <v>7</v>
      </c>
      <c r="E52" s="203" t="s">
        <v>40</v>
      </c>
      <c r="F52" s="203" t="s">
        <v>41</v>
      </c>
      <c r="G52" s="203">
        <v>5</v>
      </c>
      <c r="H52" s="204">
        <v>121.49</v>
      </c>
      <c r="I52" s="205">
        <v>14.86</v>
      </c>
      <c r="J52" s="206">
        <v>13</v>
      </c>
      <c r="K52" s="207">
        <f t="shared" si="4"/>
        <v>4.4579999999999993</v>
      </c>
      <c r="L52" s="208">
        <v>7</v>
      </c>
      <c r="M52" s="211">
        <v>5.31</v>
      </c>
      <c r="N52" s="212">
        <v>2</v>
      </c>
      <c r="O52" s="198">
        <f>(H52+K52+M52*0.4+N52*2)*$O$4</f>
        <v>1483432.7040000001</v>
      </c>
      <c r="P52" s="203" t="s">
        <v>42</v>
      </c>
      <c r="Q52" s="197"/>
      <c r="R52" s="197">
        <f t="shared" si="1"/>
        <v>7</v>
      </c>
      <c r="S52" s="200"/>
      <c r="T52" s="36"/>
      <c r="U52" s="95"/>
    </row>
    <row r="53" spans="2:21" ht="15" x14ac:dyDescent="0.2">
      <c r="B53" s="194" t="s">
        <v>59</v>
      </c>
      <c r="C53" s="194">
        <v>421</v>
      </c>
      <c r="D53" s="194">
        <v>8</v>
      </c>
      <c r="E53" s="194" t="s">
        <v>43</v>
      </c>
      <c r="F53" s="194" t="s">
        <v>41</v>
      </c>
      <c r="G53" s="194">
        <v>4</v>
      </c>
      <c r="H53" s="195">
        <v>101.68</v>
      </c>
      <c r="I53" s="202">
        <v>13.38</v>
      </c>
      <c r="J53" s="196">
        <v>10.8</v>
      </c>
      <c r="K53" s="207">
        <f t="shared" si="4"/>
        <v>4.0140000000000002</v>
      </c>
      <c r="L53" s="208">
        <v>8</v>
      </c>
      <c r="M53" s="209">
        <v>3.43</v>
      </c>
      <c r="N53" s="210">
        <v>2</v>
      </c>
      <c r="O53" s="198">
        <f>(H53+K53+M53*0.4+N53*2)*$O$4</f>
        <v>1247493.3119999999</v>
      </c>
      <c r="P53" s="194" t="s">
        <v>42</v>
      </c>
      <c r="Q53" s="197"/>
      <c r="R53" s="197">
        <f t="shared" si="1"/>
        <v>8</v>
      </c>
      <c r="S53" s="200"/>
      <c r="T53" s="36"/>
      <c r="U53" s="95"/>
    </row>
    <row r="54" spans="2:21" ht="15" x14ac:dyDescent="0.2">
      <c r="B54" s="247" t="s">
        <v>59</v>
      </c>
      <c r="C54" s="247">
        <v>421</v>
      </c>
      <c r="D54" s="247">
        <v>9</v>
      </c>
      <c r="E54" s="247" t="s">
        <v>44</v>
      </c>
      <c r="F54" s="247" t="s">
        <v>41</v>
      </c>
      <c r="G54" s="247">
        <v>3</v>
      </c>
      <c r="H54" s="248">
        <v>82.39</v>
      </c>
      <c r="I54" s="249">
        <v>11.95</v>
      </c>
      <c r="J54" s="250" t="s">
        <v>37</v>
      </c>
      <c r="K54" s="232">
        <f t="shared" si="4"/>
        <v>3.5849999999999995</v>
      </c>
      <c r="L54" s="276">
        <v>9</v>
      </c>
      <c r="M54" s="233">
        <v>3.58</v>
      </c>
      <c r="N54" s="277">
        <v>1</v>
      </c>
      <c r="O54" s="226">
        <f>(H54+K54+M54*0.4+N54*2)*$O$4</f>
        <v>1004219.424</v>
      </c>
      <c r="P54" s="247" t="s">
        <v>42</v>
      </c>
      <c r="Q54" s="225"/>
      <c r="R54" s="225">
        <f t="shared" si="1"/>
        <v>9</v>
      </c>
      <c r="S54" s="227"/>
      <c r="T54" s="36"/>
      <c r="U54" s="95"/>
    </row>
    <row r="55" spans="2:21" ht="15" customHeight="1" x14ac:dyDescent="0.2">
      <c r="B55" s="105" t="s">
        <v>59</v>
      </c>
      <c r="C55" s="105">
        <v>421</v>
      </c>
      <c r="D55" s="105">
        <v>10</v>
      </c>
      <c r="E55" s="105" t="s">
        <v>43</v>
      </c>
      <c r="F55" s="105" t="s">
        <v>45</v>
      </c>
      <c r="G55" s="105">
        <v>4</v>
      </c>
      <c r="H55" s="106">
        <v>102</v>
      </c>
      <c r="I55" s="101">
        <v>13.4</v>
      </c>
      <c r="J55" s="99">
        <v>10.8</v>
      </c>
      <c r="K55" s="100">
        <f t="shared" si="4"/>
        <v>4.0199999999999996</v>
      </c>
      <c r="L55" s="105">
        <v>15</v>
      </c>
      <c r="M55" s="132">
        <v>9.9</v>
      </c>
      <c r="N55" s="101">
        <v>1</v>
      </c>
      <c r="O55" s="102"/>
      <c r="P55" s="105" t="s">
        <v>38</v>
      </c>
      <c r="Q55" s="89"/>
      <c r="R55" s="89">
        <f t="shared" si="1"/>
        <v>15</v>
      </c>
    </row>
    <row r="56" spans="2:21" ht="15" customHeight="1" x14ac:dyDescent="0.2">
      <c r="B56" s="105" t="s">
        <v>59</v>
      </c>
      <c r="C56" s="105">
        <v>421</v>
      </c>
      <c r="D56" s="105">
        <v>11</v>
      </c>
      <c r="E56" s="105" t="s">
        <v>40</v>
      </c>
      <c r="F56" s="105" t="s">
        <v>45</v>
      </c>
      <c r="G56" s="105">
        <v>5</v>
      </c>
      <c r="H56" s="106">
        <v>121.5</v>
      </c>
      <c r="I56" s="101">
        <v>14.9</v>
      </c>
      <c r="J56" s="99">
        <v>13</v>
      </c>
      <c r="K56" s="100">
        <f t="shared" si="4"/>
        <v>4.47</v>
      </c>
      <c r="L56" s="105">
        <v>11</v>
      </c>
      <c r="M56" s="132">
        <v>3.6</v>
      </c>
      <c r="N56" s="101">
        <v>1</v>
      </c>
      <c r="O56" s="102"/>
      <c r="P56" s="105" t="s">
        <v>38</v>
      </c>
      <c r="Q56" s="89"/>
      <c r="R56" s="89">
        <f t="shared" si="1"/>
        <v>11</v>
      </c>
    </row>
    <row r="57" spans="2:21" ht="15" customHeight="1" x14ac:dyDescent="0.2">
      <c r="B57" s="105" t="s">
        <v>59</v>
      </c>
      <c r="C57" s="105">
        <v>421</v>
      </c>
      <c r="D57" s="105">
        <v>12</v>
      </c>
      <c r="E57" s="105" t="s">
        <v>40</v>
      </c>
      <c r="F57" s="105" t="s">
        <v>45</v>
      </c>
      <c r="G57" s="105">
        <v>5</v>
      </c>
      <c r="H57" s="106">
        <v>121.5</v>
      </c>
      <c r="I57" s="101">
        <v>14.9</v>
      </c>
      <c r="J57" s="99">
        <v>13</v>
      </c>
      <c r="K57" s="100">
        <f t="shared" si="4"/>
        <v>4.47</v>
      </c>
      <c r="L57" s="105">
        <v>12</v>
      </c>
      <c r="M57" s="132">
        <v>5.3</v>
      </c>
      <c r="N57" s="101">
        <v>2</v>
      </c>
      <c r="O57" s="102"/>
      <c r="P57" s="105" t="s">
        <v>38</v>
      </c>
      <c r="Q57" s="89"/>
      <c r="R57" s="89">
        <f t="shared" si="1"/>
        <v>12</v>
      </c>
    </row>
    <row r="58" spans="2:21" ht="15" customHeight="1" x14ac:dyDescent="0.2">
      <c r="B58" s="105" t="s">
        <v>59</v>
      </c>
      <c r="C58" s="105">
        <v>421</v>
      </c>
      <c r="D58" s="105">
        <v>13</v>
      </c>
      <c r="E58" s="105" t="s">
        <v>43</v>
      </c>
      <c r="F58" s="105" t="s">
        <v>45</v>
      </c>
      <c r="G58" s="105">
        <v>4</v>
      </c>
      <c r="H58" s="106">
        <v>102</v>
      </c>
      <c r="I58" s="101">
        <v>13.4</v>
      </c>
      <c r="J58" s="99">
        <v>10.8</v>
      </c>
      <c r="K58" s="100">
        <f t="shared" si="4"/>
        <v>4.0199999999999996</v>
      </c>
      <c r="L58" s="105">
        <v>13</v>
      </c>
      <c r="M58" s="132">
        <v>3.4</v>
      </c>
      <c r="N58" s="101">
        <v>1</v>
      </c>
      <c r="O58" s="102"/>
      <c r="P58" s="105" t="s">
        <v>38</v>
      </c>
      <c r="Q58" s="89"/>
      <c r="R58" s="89">
        <f t="shared" si="1"/>
        <v>13</v>
      </c>
    </row>
    <row r="59" spans="2:21" ht="15" x14ac:dyDescent="0.2">
      <c r="B59" s="194" t="s">
        <v>59</v>
      </c>
      <c r="C59" s="194">
        <v>421</v>
      </c>
      <c r="D59" s="194">
        <v>14</v>
      </c>
      <c r="E59" s="194" t="s">
        <v>44</v>
      </c>
      <c r="F59" s="194" t="s">
        <v>45</v>
      </c>
      <c r="G59" s="194">
        <v>3</v>
      </c>
      <c r="H59" s="195">
        <v>82.39</v>
      </c>
      <c r="I59" s="202">
        <v>11.95</v>
      </c>
      <c r="J59" s="196" t="s">
        <v>37</v>
      </c>
      <c r="K59" s="207">
        <f t="shared" si="4"/>
        <v>3.5849999999999995</v>
      </c>
      <c r="L59" s="208">
        <v>14</v>
      </c>
      <c r="M59" s="209">
        <v>3.25</v>
      </c>
      <c r="N59" s="210">
        <v>1</v>
      </c>
      <c r="O59" s="198">
        <f>(H59+K59+M59*0.4+N59*2)*$O$4</f>
        <v>1002736.7999999999</v>
      </c>
      <c r="P59" s="194" t="s">
        <v>42</v>
      </c>
      <c r="Q59" s="197"/>
      <c r="R59" s="197">
        <f t="shared" si="1"/>
        <v>14</v>
      </c>
      <c r="S59" s="200"/>
      <c r="T59" s="36"/>
      <c r="U59" s="95"/>
    </row>
    <row r="60" spans="2:21" ht="15" customHeight="1" x14ac:dyDescent="0.2">
      <c r="B60" s="105" t="s">
        <v>59</v>
      </c>
      <c r="C60" s="105">
        <v>421</v>
      </c>
      <c r="D60" s="105">
        <v>15</v>
      </c>
      <c r="E60" s="105" t="s">
        <v>43</v>
      </c>
      <c r="F60" s="105" t="s">
        <v>46</v>
      </c>
      <c r="G60" s="105">
        <v>4</v>
      </c>
      <c r="H60" s="106">
        <v>102</v>
      </c>
      <c r="I60" s="101">
        <v>13.4</v>
      </c>
      <c r="J60" s="99">
        <v>10.8</v>
      </c>
      <c r="K60" s="100">
        <f t="shared" si="4"/>
        <v>4.0199999999999996</v>
      </c>
      <c r="L60" s="105">
        <v>20</v>
      </c>
      <c r="M60" s="132">
        <v>9.9</v>
      </c>
      <c r="N60" s="101">
        <v>1</v>
      </c>
      <c r="O60" s="102"/>
      <c r="P60" s="105" t="s">
        <v>38</v>
      </c>
      <c r="Q60" s="89"/>
      <c r="R60" s="89">
        <f t="shared" si="1"/>
        <v>20</v>
      </c>
    </row>
    <row r="61" spans="2:21" ht="15" customHeight="1" x14ac:dyDescent="0.2">
      <c r="B61" s="105" t="s">
        <v>59</v>
      </c>
      <c r="C61" s="105">
        <v>421</v>
      </c>
      <c r="D61" s="105">
        <v>16</v>
      </c>
      <c r="E61" s="105" t="s">
        <v>40</v>
      </c>
      <c r="F61" s="105" t="s">
        <v>46</v>
      </c>
      <c r="G61" s="105">
        <v>5</v>
      </c>
      <c r="H61" s="106">
        <v>121.5</v>
      </c>
      <c r="I61" s="101">
        <v>14.9</v>
      </c>
      <c r="J61" s="99">
        <v>13</v>
      </c>
      <c r="K61" s="100">
        <f t="shared" si="4"/>
        <v>4.47</v>
      </c>
      <c r="L61" s="105">
        <v>16</v>
      </c>
      <c r="M61" s="132">
        <v>3.6</v>
      </c>
      <c r="N61" s="101">
        <v>2</v>
      </c>
      <c r="O61" s="102"/>
      <c r="P61" s="105" t="s">
        <v>38</v>
      </c>
      <c r="Q61" s="89"/>
      <c r="R61" s="89">
        <f t="shared" si="1"/>
        <v>16</v>
      </c>
    </row>
    <row r="62" spans="2:21" ht="15" customHeight="1" x14ac:dyDescent="0.2">
      <c r="B62" s="105" t="s">
        <v>59</v>
      </c>
      <c r="C62" s="105">
        <v>421</v>
      </c>
      <c r="D62" s="105">
        <v>17</v>
      </c>
      <c r="E62" s="105" t="s">
        <v>40</v>
      </c>
      <c r="F62" s="105" t="s">
        <v>46</v>
      </c>
      <c r="G62" s="105">
        <v>5</v>
      </c>
      <c r="H62" s="106">
        <v>121.5</v>
      </c>
      <c r="I62" s="101">
        <v>14.9</v>
      </c>
      <c r="J62" s="99">
        <v>13</v>
      </c>
      <c r="K62" s="100">
        <f t="shared" si="4"/>
        <v>4.47</v>
      </c>
      <c r="L62" s="105">
        <v>17</v>
      </c>
      <c r="M62" s="132">
        <v>5.3</v>
      </c>
      <c r="N62" s="101">
        <v>2</v>
      </c>
      <c r="O62" s="102"/>
      <c r="P62" s="105" t="s">
        <v>38</v>
      </c>
      <c r="Q62" s="89"/>
      <c r="R62" s="89">
        <f t="shared" si="1"/>
        <v>17</v>
      </c>
    </row>
    <row r="63" spans="2:21" ht="15" customHeight="1" x14ac:dyDescent="0.2">
      <c r="B63" s="105" t="s">
        <v>59</v>
      </c>
      <c r="C63" s="105">
        <v>421</v>
      </c>
      <c r="D63" s="105">
        <v>18</v>
      </c>
      <c r="E63" s="105" t="s">
        <v>43</v>
      </c>
      <c r="F63" s="105" t="s">
        <v>46</v>
      </c>
      <c r="G63" s="105">
        <v>4</v>
      </c>
      <c r="H63" s="106">
        <v>102</v>
      </c>
      <c r="I63" s="101">
        <v>13.4</v>
      </c>
      <c r="J63" s="99">
        <v>10.8</v>
      </c>
      <c r="K63" s="100">
        <f t="shared" si="4"/>
        <v>4.0199999999999996</v>
      </c>
      <c r="L63" s="105">
        <v>18</v>
      </c>
      <c r="M63" s="132">
        <v>3.4</v>
      </c>
      <c r="N63" s="101">
        <v>1</v>
      </c>
      <c r="O63" s="102"/>
      <c r="P63" s="105" t="s">
        <v>38</v>
      </c>
      <c r="Q63" s="89"/>
      <c r="R63" s="89">
        <f t="shared" si="1"/>
        <v>18</v>
      </c>
    </row>
    <row r="64" spans="2:21" ht="15" x14ac:dyDescent="0.2">
      <c r="B64" s="203" t="s">
        <v>59</v>
      </c>
      <c r="C64" s="203">
        <v>421</v>
      </c>
      <c r="D64" s="203">
        <v>19</v>
      </c>
      <c r="E64" s="203" t="s">
        <v>44</v>
      </c>
      <c r="F64" s="203" t="s">
        <v>46</v>
      </c>
      <c r="G64" s="203">
        <v>3</v>
      </c>
      <c r="H64" s="195">
        <v>82.39</v>
      </c>
      <c r="I64" s="205">
        <v>11.95</v>
      </c>
      <c r="J64" s="206" t="s">
        <v>37</v>
      </c>
      <c r="K64" s="207">
        <f t="shared" si="4"/>
        <v>3.5849999999999995</v>
      </c>
      <c r="L64" s="208">
        <v>19</v>
      </c>
      <c r="M64" s="211">
        <v>3.25</v>
      </c>
      <c r="N64" s="212">
        <v>1</v>
      </c>
      <c r="O64" s="198">
        <f>(H64+K64+M64*0.4+N64*2)*$O$4</f>
        <v>1002736.7999999999</v>
      </c>
      <c r="P64" s="203" t="s">
        <v>42</v>
      </c>
      <c r="Q64" s="197"/>
      <c r="R64" s="197">
        <f t="shared" si="1"/>
        <v>19</v>
      </c>
      <c r="S64" s="200"/>
      <c r="T64" s="36"/>
      <c r="U64" s="95"/>
    </row>
    <row r="65" spans="2:21" ht="15" customHeight="1" x14ac:dyDescent="0.2">
      <c r="B65" s="105" t="s">
        <v>59</v>
      </c>
      <c r="C65" s="105">
        <v>421</v>
      </c>
      <c r="D65" s="105">
        <v>20</v>
      </c>
      <c r="E65" s="105" t="s">
        <v>53</v>
      </c>
      <c r="F65" s="105" t="s">
        <v>47</v>
      </c>
      <c r="G65" s="105">
        <v>6</v>
      </c>
      <c r="H65" s="106">
        <v>150.19999999999999</v>
      </c>
      <c r="I65" s="101">
        <v>104.5</v>
      </c>
      <c r="J65" s="99" t="s">
        <v>37</v>
      </c>
      <c r="K65" s="100">
        <v>19.45</v>
      </c>
      <c r="L65" s="105">
        <v>21</v>
      </c>
      <c r="M65" s="132">
        <v>4.3</v>
      </c>
      <c r="N65" s="101">
        <v>2</v>
      </c>
      <c r="O65" s="102"/>
      <c r="P65" s="105" t="s">
        <v>38</v>
      </c>
      <c r="Q65" s="89"/>
      <c r="R65" s="89">
        <f t="shared" si="1"/>
        <v>21</v>
      </c>
    </row>
    <row r="66" spans="2:21" ht="15" customHeight="1" x14ac:dyDescent="0.2">
      <c r="B66" s="105" t="s">
        <v>59</v>
      </c>
      <c r="C66" s="105">
        <v>421</v>
      </c>
      <c r="D66" s="105">
        <v>21</v>
      </c>
      <c r="E66" s="105" t="s">
        <v>62</v>
      </c>
      <c r="F66" s="105" t="s">
        <v>47</v>
      </c>
      <c r="G66" s="105">
        <v>6</v>
      </c>
      <c r="H66" s="106">
        <v>149.5</v>
      </c>
      <c r="I66" s="101">
        <v>97.8</v>
      </c>
      <c r="J66" s="99" t="s">
        <v>37</v>
      </c>
      <c r="K66" s="100">
        <v>18.78</v>
      </c>
      <c r="L66" s="105">
        <v>22</v>
      </c>
      <c r="M66" s="132">
        <v>4.5999999999999996</v>
      </c>
      <c r="N66" s="101">
        <v>2</v>
      </c>
      <c r="O66" s="102"/>
      <c r="P66" s="105" t="s">
        <v>38</v>
      </c>
      <c r="Q66" s="89"/>
      <c r="R66" s="89">
        <f t="shared" si="1"/>
        <v>22</v>
      </c>
    </row>
    <row r="67" spans="2:21" ht="15" x14ac:dyDescent="0.2">
      <c r="B67" s="203" t="s">
        <v>59</v>
      </c>
      <c r="C67" s="203">
        <v>421</v>
      </c>
      <c r="D67" s="203">
        <v>22</v>
      </c>
      <c r="E67" s="203" t="s">
        <v>44</v>
      </c>
      <c r="F67" s="203" t="s">
        <v>47</v>
      </c>
      <c r="G67" s="203">
        <v>3</v>
      </c>
      <c r="H67" s="195">
        <v>82.39</v>
      </c>
      <c r="I67" s="205">
        <v>11.95</v>
      </c>
      <c r="J67" s="206" t="s">
        <v>37</v>
      </c>
      <c r="K67" s="207">
        <f t="shared" ref="K67" si="5">I67*0.3</f>
        <v>3.5849999999999995</v>
      </c>
      <c r="L67" s="208">
        <v>1</v>
      </c>
      <c r="M67" s="211">
        <v>3.57</v>
      </c>
      <c r="N67" s="212">
        <v>1</v>
      </c>
      <c r="O67" s="198">
        <f>(H67+K67+M67*0.4+N67*2)*$O$4</f>
        <v>1004174.4959999999</v>
      </c>
      <c r="P67" s="203" t="s">
        <v>42</v>
      </c>
      <c r="Q67" s="197"/>
      <c r="R67" s="197">
        <f t="shared" si="1"/>
        <v>1</v>
      </c>
      <c r="S67" s="200"/>
      <c r="T67" s="36"/>
      <c r="U67" s="95"/>
    </row>
    <row r="68" spans="2:21" ht="15" customHeight="1" x14ac:dyDescent="0.2">
      <c r="B68" s="105" t="s">
        <v>59</v>
      </c>
      <c r="C68" s="105">
        <v>421</v>
      </c>
      <c r="D68" s="105">
        <v>23</v>
      </c>
      <c r="E68" s="105" t="s">
        <v>54</v>
      </c>
      <c r="F68" s="105" t="s">
        <v>48</v>
      </c>
      <c r="G68" s="105">
        <v>5</v>
      </c>
      <c r="H68" s="106">
        <v>134.6</v>
      </c>
      <c r="I68" s="101">
        <v>68.8</v>
      </c>
      <c r="J68" s="99" t="s">
        <v>37</v>
      </c>
      <c r="K68" s="100">
        <v>15.88</v>
      </c>
      <c r="L68" s="105">
        <v>24</v>
      </c>
      <c r="M68" s="132">
        <v>6</v>
      </c>
      <c r="N68" s="101">
        <v>2</v>
      </c>
      <c r="O68" s="102"/>
      <c r="P68" s="105" t="s">
        <v>38</v>
      </c>
      <c r="Q68" s="89"/>
      <c r="R68" s="89">
        <f t="shared" si="1"/>
        <v>24</v>
      </c>
    </row>
    <row r="69" spans="2:21" ht="15" customHeight="1" thickBot="1" x14ac:dyDescent="0.25">
      <c r="B69" s="119" t="s">
        <v>59</v>
      </c>
      <c r="C69" s="119">
        <v>421</v>
      </c>
      <c r="D69" s="119">
        <v>24</v>
      </c>
      <c r="E69" s="119" t="s">
        <v>56</v>
      </c>
      <c r="F69" s="119" t="s">
        <v>48</v>
      </c>
      <c r="G69" s="119">
        <v>5</v>
      </c>
      <c r="H69" s="121">
        <v>141.30000000000001</v>
      </c>
      <c r="I69" s="122">
        <v>72.7</v>
      </c>
      <c r="J69" s="133" t="s">
        <v>37</v>
      </c>
      <c r="K69" s="100">
        <v>16.27</v>
      </c>
      <c r="L69" s="105">
        <v>23</v>
      </c>
      <c r="M69" s="134">
        <v>4.2</v>
      </c>
      <c r="N69" s="122">
        <v>2</v>
      </c>
      <c r="O69" s="102"/>
      <c r="P69" s="119" t="s">
        <v>38</v>
      </c>
      <c r="Q69" s="89"/>
      <c r="R69" s="89">
        <f t="shared" si="1"/>
        <v>23</v>
      </c>
    </row>
    <row r="70" spans="2:21" ht="15.75" customHeight="1" thickBot="1" x14ac:dyDescent="0.3">
      <c r="B70" s="135" t="s">
        <v>57</v>
      </c>
      <c r="C70" s="136"/>
      <c r="D70" s="137"/>
      <c r="E70" s="137"/>
      <c r="F70" s="137"/>
      <c r="G70" s="137"/>
      <c r="H70" s="126">
        <f>SUMIF(P46:P69,"כן",H46:H69)/COUNTIF(P46:P69,"כן")</f>
        <v>96.339999999999989</v>
      </c>
      <c r="I70" s="138"/>
      <c r="J70" s="138"/>
      <c r="K70" s="138"/>
      <c r="L70" s="138"/>
      <c r="M70" s="139" t="s">
        <v>58</v>
      </c>
      <c r="N70" s="137"/>
      <c r="O70" s="129"/>
      <c r="P70" s="130">
        <f>COUNTIF(P46:P69,"כן")/COUNT(D46:D69)</f>
        <v>0.375</v>
      </c>
      <c r="Q70" s="130"/>
      <c r="R70" s="130">
        <f t="shared" si="1"/>
        <v>0</v>
      </c>
      <c r="S70" s="37"/>
    </row>
    <row r="71" spans="2:21" ht="15" customHeight="1" x14ac:dyDescent="0.25">
      <c r="B71" s="96" t="s">
        <v>63</v>
      </c>
      <c r="C71" s="96">
        <v>422</v>
      </c>
      <c r="D71" s="96">
        <v>1</v>
      </c>
      <c r="E71" s="96" t="s">
        <v>39</v>
      </c>
      <c r="F71" s="97" t="s">
        <v>36</v>
      </c>
      <c r="G71" s="96">
        <v>4</v>
      </c>
      <c r="H71" s="98">
        <v>101.2</v>
      </c>
      <c r="I71" s="99">
        <v>101</v>
      </c>
      <c r="J71" s="99" t="s">
        <v>37</v>
      </c>
      <c r="K71" s="100">
        <v>19.100000000000001</v>
      </c>
      <c r="L71" s="101">
        <v>10</v>
      </c>
      <c r="M71" s="98">
        <v>6.9</v>
      </c>
      <c r="N71" s="96">
        <v>1</v>
      </c>
      <c r="O71" s="102"/>
      <c r="P71" s="96" t="s">
        <v>38</v>
      </c>
      <c r="Q71" s="89"/>
      <c r="R71" s="89">
        <f t="shared" si="1"/>
        <v>10</v>
      </c>
    </row>
    <row r="72" spans="2:21" ht="15" customHeight="1" x14ac:dyDescent="0.25">
      <c r="B72" s="105" t="s">
        <v>63</v>
      </c>
      <c r="C72" s="105">
        <v>422</v>
      </c>
      <c r="D72" s="105">
        <v>2</v>
      </c>
      <c r="E72" s="105" t="s">
        <v>35</v>
      </c>
      <c r="F72" s="105" t="s">
        <v>36</v>
      </c>
      <c r="G72" s="110">
        <v>5</v>
      </c>
      <c r="H72" s="106">
        <v>121.6</v>
      </c>
      <c r="I72" s="101">
        <v>108</v>
      </c>
      <c r="J72" s="99" t="s">
        <v>37</v>
      </c>
      <c r="K72" s="100">
        <v>19.8</v>
      </c>
      <c r="L72" s="101">
        <v>1</v>
      </c>
      <c r="M72" s="106">
        <v>6.5</v>
      </c>
      <c r="N72" s="105">
        <v>2</v>
      </c>
      <c r="O72" s="102"/>
      <c r="P72" s="105" t="s">
        <v>38</v>
      </c>
      <c r="Q72" s="89"/>
      <c r="R72" s="89">
        <f t="shared" si="1"/>
        <v>1</v>
      </c>
    </row>
    <row r="73" spans="2:21" ht="15" x14ac:dyDescent="0.2">
      <c r="B73" s="203" t="s">
        <v>63</v>
      </c>
      <c r="C73" s="203">
        <v>422</v>
      </c>
      <c r="D73" s="203">
        <v>3</v>
      </c>
      <c r="E73" s="203" t="s">
        <v>43</v>
      </c>
      <c r="F73" s="203" t="s">
        <v>41</v>
      </c>
      <c r="G73" s="213">
        <v>4</v>
      </c>
      <c r="H73" s="204">
        <v>101.01</v>
      </c>
      <c r="I73" s="205">
        <v>11.8</v>
      </c>
      <c r="J73" s="206">
        <v>7.5</v>
      </c>
      <c r="K73" s="207">
        <f t="shared" ref="K73:K100" si="6">I73*0.3</f>
        <v>3.54</v>
      </c>
      <c r="L73" s="197">
        <v>12</v>
      </c>
      <c r="M73" s="204">
        <v>6.47</v>
      </c>
      <c r="N73" s="203">
        <v>1</v>
      </c>
      <c r="O73" s="198">
        <f t="shared" ref="O73:O84" si="7">(H73+K73+M73*0.4+N73*2)*$O$4</f>
        <v>1225838.0160000001</v>
      </c>
      <c r="P73" s="203" t="s">
        <v>42</v>
      </c>
      <c r="Q73" s="197"/>
      <c r="R73" s="197">
        <f t="shared" si="1"/>
        <v>12</v>
      </c>
      <c r="S73" s="200"/>
      <c r="T73" s="36"/>
      <c r="U73" s="95"/>
    </row>
    <row r="74" spans="2:21" ht="15" x14ac:dyDescent="0.2">
      <c r="B74" s="203" t="s">
        <v>63</v>
      </c>
      <c r="C74" s="203">
        <v>422</v>
      </c>
      <c r="D74" s="203">
        <v>4</v>
      </c>
      <c r="E74" s="203" t="s">
        <v>40</v>
      </c>
      <c r="F74" s="203" t="s">
        <v>41</v>
      </c>
      <c r="G74" s="213">
        <v>5</v>
      </c>
      <c r="H74" s="204">
        <v>121.51</v>
      </c>
      <c r="I74" s="205">
        <v>14.81</v>
      </c>
      <c r="J74" s="206">
        <v>4.5</v>
      </c>
      <c r="K74" s="207">
        <f t="shared" si="6"/>
        <v>4.4429999999999996</v>
      </c>
      <c r="L74" s="197">
        <v>13</v>
      </c>
      <c r="M74" s="204">
        <v>5.97</v>
      </c>
      <c r="N74" s="203">
        <v>2</v>
      </c>
      <c r="O74" s="198">
        <f t="shared" si="7"/>
        <v>1486454.1120000002</v>
      </c>
      <c r="P74" s="203" t="s">
        <v>42</v>
      </c>
      <c r="Q74" s="197"/>
      <c r="R74" s="197">
        <f t="shared" si="1"/>
        <v>13</v>
      </c>
      <c r="S74" s="200"/>
      <c r="T74" s="36"/>
      <c r="U74" s="95"/>
    </row>
    <row r="75" spans="2:21" ht="15" x14ac:dyDescent="0.2">
      <c r="B75" s="194" t="s">
        <v>63</v>
      </c>
      <c r="C75" s="194">
        <v>422</v>
      </c>
      <c r="D75" s="194">
        <v>5</v>
      </c>
      <c r="E75" s="194" t="s">
        <v>44</v>
      </c>
      <c r="F75" s="194" t="s">
        <v>41</v>
      </c>
      <c r="G75" s="201">
        <v>3</v>
      </c>
      <c r="H75" s="195">
        <v>81.040000000000006</v>
      </c>
      <c r="I75" s="202">
        <v>10.199999999999999</v>
      </c>
      <c r="J75" s="196">
        <v>7.2</v>
      </c>
      <c r="K75" s="207">
        <f t="shared" si="6"/>
        <v>3.0599999999999996</v>
      </c>
      <c r="L75" s="214">
        <v>9</v>
      </c>
      <c r="M75" s="195">
        <v>4.0999999999999996</v>
      </c>
      <c r="N75" s="194">
        <v>1</v>
      </c>
      <c r="O75" s="198">
        <f t="shared" si="7"/>
        <v>985495.68</v>
      </c>
      <c r="P75" s="194" t="s">
        <v>42</v>
      </c>
      <c r="Q75" s="197"/>
      <c r="R75" s="197">
        <f t="shared" si="1"/>
        <v>9</v>
      </c>
      <c r="S75" s="200"/>
      <c r="T75" s="36"/>
      <c r="U75" s="95"/>
    </row>
    <row r="76" spans="2:21" ht="15" x14ac:dyDescent="0.2">
      <c r="B76" s="194" t="s">
        <v>63</v>
      </c>
      <c r="C76" s="194">
        <v>422</v>
      </c>
      <c r="D76" s="194">
        <v>6</v>
      </c>
      <c r="E76" s="194" t="s">
        <v>34</v>
      </c>
      <c r="F76" s="194" t="s">
        <v>41</v>
      </c>
      <c r="G76" s="201">
        <v>4</v>
      </c>
      <c r="H76" s="195">
        <v>100.87</v>
      </c>
      <c r="I76" s="202">
        <v>13.15</v>
      </c>
      <c r="J76" s="196">
        <v>13.5</v>
      </c>
      <c r="K76" s="207">
        <f t="shared" si="6"/>
        <v>3.9449999999999998</v>
      </c>
      <c r="L76" s="214">
        <v>11</v>
      </c>
      <c r="M76" s="195">
        <v>7.33</v>
      </c>
      <c r="N76" s="194">
        <v>1</v>
      </c>
      <c r="O76" s="198">
        <f t="shared" si="7"/>
        <v>1232678.304</v>
      </c>
      <c r="P76" s="194" t="s">
        <v>42</v>
      </c>
      <c r="Q76" s="197"/>
      <c r="R76" s="197">
        <f t="shared" ref="R76:R139" si="8">L76</f>
        <v>11</v>
      </c>
      <c r="S76" s="200"/>
      <c r="T76" s="36"/>
      <c r="U76" s="95"/>
    </row>
    <row r="77" spans="2:21" ht="15" x14ac:dyDescent="0.2">
      <c r="B77" s="203" t="s">
        <v>63</v>
      </c>
      <c r="C77" s="203">
        <v>422</v>
      </c>
      <c r="D77" s="203">
        <v>7</v>
      </c>
      <c r="E77" s="203" t="s">
        <v>43</v>
      </c>
      <c r="F77" s="203" t="s">
        <v>45</v>
      </c>
      <c r="G77" s="213">
        <v>4</v>
      </c>
      <c r="H77" s="204">
        <v>101.01</v>
      </c>
      <c r="I77" s="205">
        <v>11.8</v>
      </c>
      <c r="J77" s="206">
        <v>7.5</v>
      </c>
      <c r="K77" s="207">
        <f t="shared" si="6"/>
        <v>3.54</v>
      </c>
      <c r="L77" s="214">
        <v>15</v>
      </c>
      <c r="M77" s="204">
        <v>6.47</v>
      </c>
      <c r="N77" s="203">
        <v>1</v>
      </c>
      <c r="O77" s="198">
        <f t="shared" si="7"/>
        <v>1225838.0160000001</v>
      </c>
      <c r="P77" s="203" t="s">
        <v>42</v>
      </c>
      <c r="Q77" s="197"/>
      <c r="R77" s="197">
        <f t="shared" si="8"/>
        <v>15</v>
      </c>
      <c r="S77" s="200"/>
      <c r="T77" s="36"/>
      <c r="U77" s="95"/>
    </row>
    <row r="78" spans="2:21" ht="15" x14ac:dyDescent="0.2">
      <c r="B78" s="194" t="s">
        <v>63</v>
      </c>
      <c r="C78" s="194">
        <v>422</v>
      </c>
      <c r="D78" s="194">
        <v>8</v>
      </c>
      <c r="E78" s="194" t="s">
        <v>40</v>
      </c>
      <c r="F78" s="194" t="s">
        <v>45</v>
      </c>
      <c r="G78" s="201">
        <v>5</v>
      </c>
      <c r="H78" s="195">
        <v>121.51</v>
      </c>
      <c r="I78" s="202">
        <v>14.81</v>
      </c>
      <c r="J78" s="196">
        <v>4.5</v>
      </c>
      <c r="K78" s="207">
        <f t="shared" si="6"/>
        <v>4.4429999999999996</v>
      </c>
      <c r="L78" s="214">
        <v>16</v>
      </c>
      <c r="M78" s="195">
        <v>5.97</v>
      </c>
      <c r="N78" s="194">
        <v>2</v>
      </c>
      <c r="O78" s="198">
        <f t="shared" si="7"/>
        <v>1486454.1120000002</v>
      </c>
      <c r="P78" s="194" t="s">
        <v>42</v>
      </c>
      <c r="Q78" s="197"/>
      <c r="R78" s="197">
        <f t="shared" si="8"/>
        <v>16</v>
      </c>
      <c r="S78" s="200"/>
      <c r="T78" s="36"/>
      <c r="U78" s="95"/>
    </row>
    <row r="79" spans="2:21" ht="15" x14ac:dyDescent="0.2">
      <c r="B79" s="194" t="s">
        <v>63</v>
      </c>
      <c r="C79" s="194">
        <v>422</v>
      </c>
      <c r="D79" s="194">
        <v>9</v>
      </c>
      <c r="E79" s="194" t="s">
        <v>44</v>
      </c>
      <c r="F79" s="194" t="s">
        <v>45</v>
      </c>
      <c r="G79" s="201">
        <v>3</v>
      </c>
      <c r="H79" s="195">
        <v>81.040000000000006</v>
      </c>
      <c r="I79" s="202">
        <v>10.199999999999999</v>
      </c>
      <c r="J79" s="196">
        <v>7.2</v>
      </c>
      <c r="K79" s="207">
        <f t="shared" si="6"/>
        <v>3.0599999999999996</v>
      </c>
      <c r="L79" s="214">
        <v>8</v>
      </c>
      <c r="M79" s="195">
        <v>3.52</v>
      </c>
      <c r="N79" s="194">
        <v>1</v>
      </c>
      <c r="O79" s="198">
        <f t="shared" si="7"/>
        <v>982889.85600000015</v>
      </c>
      <c r="P79" s="194" t="s">
        <v>42</v>
      </c>
      <c r="Q79" s="197"/>
      <c r="R79" s="197">
        <f t="shared" si="8"/>
        <v>8</v>
      </c>
      <c r="S79" s="200"/>
      <c r="T79" s="36"/>
      <c r="U79" s="95"/>
    </row>
    <row r="80" spans="2:21" ht="15" x14ac:dyDescent="0.2">
      <c r="B80" s="194" t="s">
        <v>63</v>
      </c>
      <c r="C80" s="194">
        <v>422</v>
      </c>
      <c r="D80" s="194">
        <v>10</v>
      </c>
      <c r="E80" s="194" t="s">
        <v>34</v>
      </c>
      <c r="F80" s="194" t="s">
        <v>45</v>
      </c>
      <c r="G80" s="201">
        <v>4</v>
      </c>
      <c r="H80" s="195">
        <v>100.87</v>
      </c>
      <c r="I80" s="202">
        <v>13.15</v>
      </c>
      <c r="J80" s="196">
        <v>13.5</v>
      </c>
      <c r="K80" s="207">
        <f t="shared" si="6"/>
        <v>3.9449999999999998</v>
      </c>
      <c r="L80" s="214">
        <v>14</v>
      </c>
      <c r="M80" s="195">
        <v>7.33</v>
      </c>
      <c r="N80" s="194">
        <v>1</v>
      </c>
      <c r="O80" s="198">
        <f t="shared" si="7"/>
        <v>1232678.304</v>
      </c>
      <c r="P80" s="194" t="s">
        <v>42</v>
      </c>
      <c r="Q80" s="197"/>
      <c r="R80" s="197">
        <f t="shared" si="8"/>
        <v>14</v>
      </c>
      <c r="S80" s="200"/>
      <c r="T80" s="36"/>
      <c r="U80" s="95"/>
    </row>
    <row r="81" spans="2:21" ht="15" x14ac:dyDescent="0.2">
      <c r="B81" s="203" t="s">
        <v>63</v>
      </c>
      <c r="C81" s="203">
        <v>422</v>
      </c>
      <c r="D81" s="203">
        <v>11</v>
      </c>
      <c r="E81" s="203" t="s">
        <v>43</v>
      </c>
      <c r="F81" s="203" t="s">
        <v>46</v>
      </c>
      <c r="G81" s="213">
        <v>4</v>
      </c>
      <c r="H81" s="204">
        <v>101.01</v>
      </c>
      <c r="I81" s="205">
        <v>11.8</v>
      </c>
      <c r="J81" s="206">
        <v>7.5</v>
      </c>
      <c r="K81" s="207">
        <f t="shared" si="6"/>
        <v>3.54</v>
      </c>
      <c r="L81" s="214">
        <v>18</v>
      </c>
      <c r="M81" s="204">
        <v>6.47</v>
      </c>
      <c r="N81" s="203">
        <v>1</v>
      </c>
      <c r="O81" s="198">
        <f t="shared" si="7"/>
        <v>1225838.0160000001</v>
      </c>
      <c r="P81" s="203" t="s">
        <v>42</v>
      </c>
      <c r="Q81" s="197"/>
      <c r="R81" s="197">
        <f t="shared" si="8"/>
        <v>18</v>
      </c>
      <c r="S81" s="200"/>
      <c r="T81" s="36"/>
      <c r="U81" s="95"/>
    </row>
    <row r="82" spans="2:21" ht="15" x14ac:dyDescent="0.2">
      <c r="B82" s="194" t="s">
        <v>63</v>
      </c>
      <c r="C82" s="194">
        <v>422</v>
      </c>
      <c r="D82" s="194">
        <v>12</v>
      </c>
      <c r="E82" s="194" t="s">
        <v>40</v>
      </c>
      <c r="F82" s="194" t="s">
        <v>46</v>
      </c>
      <c r="G82" s="201">
        <v>5</v>
      </c>
      <c r="H82" s="195">
        <v>121.51</v>
      </c>
      <c r="I82" s="202">
        <v>14.81</v>
      </c>
      <c r="J82" s="196">
        <v>4.5</v>
      </c>
      <c r="K82" s="207">
        <f t="shared" si="6"/>
        <v>4.4429999999999996</v>
      </c>
      <c r="L82" s="214">
        <v>19</v>
      </c>
      <c r="M82" s="195">
        <v>5.97</v>
      </c>
      <c r="N82" s="194">
        <v>2</v>
      </c>
      <c r="O82" s="198">
        <f t="shared" si="7"/>
        <v>1486454.1120000002</v>
      </c>
      <c r="P82" s="194" t="s">
        <v>42</v>
      </c>
      <c r="Q82" s="197"/>
      <c r="R82" s="197">
        <f t="shared" si="8"/>
        <v>19</v>
      </c>
      <c r="S82" s="200"/>
      <c r="T82" s="36"/>
      <c r="U82" s="95"/>
    </row>
    <row r="83" spans="2:21" ht="15" x14ac:dyDescent="0.2">
      <c r="B83" s="203" t="s">
        <v>63</v>
      </c>
      <c r="C83" s="203">
        <v>422</v>
      </c>
      <c r="D83" s="203">
        <v>13</v>
      </c>
      <c r="E83" s="194" t="s">
        <v>44</v>
      </c>
      <c r="F83" s="194" t="s">
        <v>46</v>
      </c>
      <c r="G83" s="201">
        <v>3</v>
      </c>
      <c r="H83" s="195">
        <v>81.040000000000006</v>
      </c>
      <c r="I83" s="202">
        <v>10.199999999999999</v>
      </c>
      <c r="J83" s="196">
        <v>7.2</v>
      </c>
      <c r="K83" s="207">
        <f t="shared" si="6"/>
        <v>3.0599999999999996</v>
      </c>
      <c r="L83" s="214">
        <v>7</v>
      </c>
      <c r="M83" s="195">
        <v>3.72</v>
      </c>
      <c r="N83" s="194">
        <v>1</v>
      </c>
      <c r="O83" s="198">
        <f t="shared" si="7"/>
        <v>983788.41600000008</v>
      </c>
      <c r="P83" s="194" t="s">
        <v>42</v>
      </c>
      <c r="Q83" s="197"/>
      <c r="R83" s="197">
        <f t="shared" si="8"/>
        <v>7</v>
      </c>
      <c r="S83" s="200"/>
      <c r="T83" s="36"/>
      <c r="U83" s="95"/>
    </row>
    <row r="84" spans="2:21" ht="15" x14ac:dyDescent="0.2">
      <c r="B84" s="203" t="s">
        <v>63</v>
      </c>
      <c r="C84" s="203">
        <v>422</v>
      </c>
      <c r="D84" s="203">
        <v>14</v>
      </c>
      <c r="E84" s="194" t="s">
        <v>34</v>
      </c>
      <c r="F84" s="194" t="s">
        <v>46</v>
      </c>
      <c r="G84" s="201">
        <v>4</v>
      </c>
      <c r="H84" s="195">
        <v>100.87</v>
      </c>
      <c r="I84" s="202">
        <v>13.15</v>
      </c>
      <c r="J84" s="196">
        <v>13.5</v>
      </c>
      <c r="K84" s="207">
        <f t="shared" si="6"/>
        <v>3.9449999999999998</v>
      </c>
      <c r="L84" s="214">
        <v>17</v>
      </c>
      <c r="M84" s="195">
        <v>7.33</v>
      </c>
      <c r="N84" s="194">
        <v>1</v>
      </c>
      <c r="O84" s="198">
        <f t="shared" si="7"/>
        <v>1232678.304</v>
      </c>
      <c r="P84" s="194" t="s">
        <v>42</v>
      </c>
      <c r="Q84" s="197"/>
      <c r="R84" s="197">
        <f t="shared" si="8"/>
        <v>17</v>
      </c>
      <c r="S84" s="200"/>
      <c r="T84" s="36"/>
      <c r="U84" s="95"/>
    </row>
    <row r="85" spans="2:21" ht="15" customHeight="1" x14ac:dyDescent="0.25">
      <c r="B85" s="105" t="s">
        <v>63</v>
      </c>
      <c r="C85" s="105">
        <v>422</v>
      </c>
      <c r="D85" s="105">
        <v>15</v>
      </c>
      <c r="E85" s="105" t="s">
        <v>43</v>
      </c>
      <c r="F85" s="105" t="s">
        <v>47</v>
      </c>
      <c r="G85" s="110">
        <v>4</v>
      </c>
      <c r="H85" s="106">
        <v>101.2</v>
      </c>
      <c r="I85" s="101">
        <v>11.8</v>
      </c>
      <c r="J85" s="99">
        <v>7.5</v>
      </c>
      <c r="K85" s="100">
        <f t="shared" si="6"/>
        <v>3.54</v>
      </c>
      <c r="L85" s="101">
        <v>21</v>
      </c>
      <c r="M85" s="106">
        <v>6.5</v>
      </c>
      <c r="N85" s="105">
        <v>1</v>
      </c>
      <c r="O85" s="102"/>
      <c r="P85" s="105" t="s">
        <v>38</v>
      </c>
      <c r="Q85" s="89"/>
      <c r="R85" s="89">
        <f t="shared" si="8"/>
        <v>21</v>
      </c>
    </row>
    <row r="86" spans="2:21" ht="15" x14ac:dyDescent="0.2">
      <c r="B86" s="194" t="s">
        <v>63</v>
      </c>
      <c r="C86" s="194">
        <v>422</v>
      </c>
      <c r="D86" s="194">
        <v>16</v>
      </c>
      <c r="E86" s="194" t="s">
        <v>40</v>
      </c>
      <c r="F86" s="194" t="s">
        <v>47</v>
      </c>
      <c r="G86" s="201">
        <v>5</v>
      </c>
      <c r="H86" s="195">
        <v>121.51</v>
      </c>
      <c r="I86" s="202">
        <v>14.81</v>
      </c>
      <c r="J86" s="196">
        <v>4.5</v>
      </c>
      <c r="K86" s="207">
        <f t="shared" si="6"/>
        <v>4.4429999999999996</v>
      </c>
      <c r="L86" s="214">
        <v>22</v>
      </c>
      <c r="M86" s="195">
        <v>5.97</v>
      </c>
      <c r="N86" s="194">
        <v>2</v>
      </c>
      <c r="O86" s="198">
        <f>(H86+K86+M86*0.4+N86*2)*$O$4</f>
        <v>1486454.1120000002</v>
      </c>
      <c r="P86" s="194" t="s">
        <v>42</v>
      </c>
      <c r="Q86" s="197"/>
      <c r="R86" s="197">
        <f t="shared" si="8"/>
        <v>22</v>
      </c>
      <c r="S86" s="200"/>
      <c r="T86" s="36"/>
      <c r="U86" s="95"/>
    </row>
    <row r="87" spans="2:21" ht="15" x14ac:dyDescent="0.2">
      <c r="B87" s="194" t="s">
        <v>63</v>
      </c>
      <c r="C87" s="194">
        <v>422</v>
      </c>
      <c r="D87" s="194">
        <v>17</v>
      </c>
      <c r="E87" s="194" t="s">
        <v>44</v>
      </c>
      <c r="F87" s="194" t="s">
        <v>47</v>
      </c>
      <c r="G87" s="201">
        <v>3</v>
      </c>
      <c r="H87" s="195">
        <v>81.040000000000006</v>
      </c>
      <c r="I87" s="202">
        <v>10.199999999999999</v>
      </c>
      <c r="J87" s="196">
        <v>7.2</v>
      </c>
      <c r="K87" s="207">
        <f t="shared" si="6"/>
        <v>3.0599999999999996</v>
      </c>
      <c r="L87" s="214">
        <v>6</v>
      </c>
      <c r="M87" s="195">
        <v>3.97</v>
      </c>
      <c r="N87" s="194">
        <v>1</v>
      </c>
      <c r="O87" s="198">
        <f>(H87+K87+M87*0.4+N87*2)*$O$4</f>
        <v>984911.61600000004</v>
      </c>
      <c r="P87" s="194" t="s">
        <v>42</v>
      </c>
      <c r="Q87" s="197"/>
      <c r="R87" s="197">
        <f t="shared" si="8"/>
        <v>6</v>
      </c>
      <c r="S87" s="200"/>
      <c r="T87" s="36"/>
      <c r="U87" s="95"/>
    </row>
    <row r="88" spans="2:21" ht="15" x14ac:dyDescent="0.2">
      <c r="B88" s="194" t="s">
        <v>63</v>
      </c>
      <c r="C88" s="194">
        <v>422</v>
      </c>
      <c r="D88" s="194">
        <v>18</v>
      </c>
      <c r="E88" s="194" t="s">
        <v>34</v>
      </c>
      <c r="F88" s="194" t="s">
        <v>47</v>
      </c>
      <c r="G88" s="201">
        <v>4</v>
      </c>
      <c r="H88" s="195">
        <v>100.87</v>
      </c>
      <c r="I88" s="202">
        <v>13.15</v>
      </c>
      <c r="J88" s="196">
        <v>13.5</v>
      </c>
      <c r="K88" s="207">
        <f t="shared" si="6"/>
        <v>3.9449999999999998</v>
      </c>
      <c r="L88" s="214">
        <v>20</v>
      </c>
      <c r="M88" s="195">
        <v>7.33</v>
      </c>
      <c r="N88" s="194">
        <v>1</v>
      </c>
      <c r="O88" s="198">
        <f>(H88+K88+M88*0.4+N88*2)*$O$4</f>
        <v>1232678.304</v>
      </c>
      <c r="P88" s="194" t="s">
        <v>42</v>
      </c>
      <c r="Q88" s="197"/>
      <c r="R88" s="197">
        <f t="shared" si="8"/>
        <v>20</v>
      </c>
      <c r="S88" s="200"/>
      <c r="T88" s="36"/>
      <c r="U88" s="95"/>
    </row>
    <row r="89" spans="2:21" ht="15" customHeight="1" x14ac:dyDescent="0.2">
      <c r="B89" s="105" t="s">
        <v>63</v>
      </c>
      <c r="C89" s="105">
        <v>422</v>
      </c>
      <c r="D89" s="105">
        <v>19</v>
      </c>
      <c r="E89" s="105" t="s">
        <v>43</v>
      </c>
      <c r="F89" s="105" t="s">
        <v>48</v>
      </c>
      <c r="G89" s="105">
        <v>4</v>
      </c>
      <c r="H89" s="106">
        <v>101.2</v>
      </c>
      <c r="I89" s="101">
        <v>11.8</v>
      </c>
      <c r="J89" s="99">
        <v>7.5</v>
      </c>
      <c r="K89" s="100">
        <f t="shared" si="6"/>
        <v>3.54</v>
      </c>
      <c r="L89" s="101">
        <v>24</v>
      </c>
      <c r="M89" s="106">
        <v>6.5</v>
      </c>
      <c r="N89" s="105">
        <v>1</v>
      </c>
      <c r="O89" s="102"/>
      <c r="P89" s="105" t="s">
        <v>38</v>
      </c>
      <c r="Q89" s="89"/>
      <c r="R89" s="89">
        <f t="shared" si="8"/>
        <v>24</v>
      </c>
    </row>
    <row r="90" spans="2:21" ht="15" x14ac:dyDescent="0.2">
      <c r="B90" s="194" t="s">
        <v>63</v>
      </c>
      <c r="C90" s="194">
        <v>422</v>
      </c>
      <c r="D90" s="194">
        <v>20</v>
      </c>
      <c r="E90" s="194" t="s">
        <v>40</v>
      </c>
      <c r="F90" s="194" t="s">
        <v>48</v>
      </c>
      <c r="G90" s="201">
        <v>5</v>
      </c>
      <c r="H90" s="195">
        <v>121.51</v>
      </c>
      <c r="I90" s="202">
        <v>14.81</v>
      </c>
      <c r="J90" s="196">
        <v>4.5</v>
      </c>
      <c r="K90" s="207">
        <f t="shared" si="6"/>
        <v>4.4429999999999996</v>
      </c>
      <c r="L90" s="214">
        <v>25</v>
      </c>
      <c r="M90" s="195">
        <v>5.97</v>
      </c>
      <c r="N90" s="194">
        <v>2</v>
      </c>
      <c r="O90" s="198">
        <f>(H90+K90+M90*0.4+N90*2)*$O$4</f>
        <v>1486454.1120000002</v>
      </c>
      <c r="P90" s="194" t="s">
        <v>42</v>
      </c>
      <c r="Q90" s="197"/>
      <c r="R90" s="197">
        <f t="shared" si="8"/>
        <v>25</v>
      </c>
      <c r="S90" s="200"/>
      <c r="T90" s="36"/>
      <c r="U90" s="95"/>
    </row>
    <row r="91" spans="2:21" ht="15" customHeight="1" x14ac:dyDescent="0.25">
      <c r="B91" s="105" t="s">
        <v>63</v>
      </c>
      <c r="C91" s="105">
        <v>422</v>
      </c>
      <c r="D91" s="105">
        <v>21</v>
      </c>
      <c r="E91" s="105" t="s">
        <v>44</v>
      </c>
      <c r="F91" s="105" t="s">
        <v>48</v>
      </c>
      <c r="G91" s="110">
        <v>3</v>
      </c>
      <c r="H91" s="106">
        <v>81</v>
      </c>
      <c r="I91" s="101">
        <v>10.199999999999999</v>
      </c>
      <c r="J91" s="99">
        <v>7.2</v>
      </c>
      <c r="K91" s="100">
        <f t="shared" si="6"/>
        <v>3.0599999999999996</v>
      </c>
      <c r="L91" s="101">
        <v>5</v>
      </c>
      <c r="M91" s="106">
        <v>5.7</v>
      </c>
      <c r="N91" s="105">
        <v>1</v>
      </c>
      <c r="O91" s="102"/>
      <c r="P91" s="105" t="s">
        <v>38</v>
      </c>
      <c r="Q91" s="89"/>
      <c r="R91" s="89">
        <f t="shared" si="8"/>
        <v>5</v>
      </c>
    </row>
    <row r="92" spans="2:21" ht="15" x14ac:dyDescent="0.2">
      <c r="B92" s="194" t="s">
        <v>63</v>
      </c>
      <c r="C92" s="194">
        <v>422</v>
      </c>
      <c r="D92" s="194">
        <v>22</v>
      </c>
      <c r="E92" s="194" t="s">
        <v>34</v>
      </c>
      <c r="F92" s="194" t="s">
        <v>48</v>
      </c>
      <c r="G92" s="201">
        <v>4</v>
      </c>
      <c r="H92" s="195">
        <v>100.87</v>
      </c>
      <c r="I92" s="202">
        <v>13.15</v>
      </c>
      <c r="J92" s="196">
        <v>13.5</v>
      </c>
      <c r="K92" s="207">
        <f t="shared" si="6"/>
        <v>3.9449999999999998</v>
      </c>
      <c r="L92" s="214">
        <v>23</v>
      </c>
      <c r="M92" s="195">
        <v>7.33</v>
      </c>
      <c r="N92" s="194">
        <v>1</v>
      </c>
      <c r="O92" s="198">
        <f>(H92+K92+M92*0.4+N92*2)*$O$4</f>
        <v>1232678.304</v>
      </c>
      <c r="P92" s="194" t="s">
        <v>42</v>
      </c>
      <c r="Q92" s="197"/>
      <c r="R92" s="197">
        <f t="shared" si="8"/>
        <v>23</v>
      </c>
      <c r="S92" s="200"/>
      <c r="T92" s="36"/>
      <c r="U92" s="95"/>
    </row>
    <row r="93" spans="2:21" ht="15" customHeight="1" x14ac:dyDescent="0.2">
      <c r="B93" s="105" t="s">
        <v>63</v>
      </c>
      <c r="C93" s="105">
        <v>422</v>
      </c>
      <c r="D93" s="105">
        <v>23</v>
      </c>
      <c r="E93" s="105" t="s">
        <v>43</v>
      </c>
      <c r="F93" s="105" t="s">
        <v>49</v>
      </c>
      <c r="G93" s="105">
        <v>4</v>
      </c>
      <c r="H93" s="106">
        <v>101.2</v>
      </c>
      <c r="I93" s="101">
        <v>11.8</v>
      </c>
      <c r="J93" s="99">
        <v>7.5</v>
      </c>
      <c r="K93" s="108">
        <f t="shared" si="6"/>
        <v>3.54</v>
      </c>
      <c r="L93" s="101">
        <v>27</v>
      </c>
      <c r="M93" s="106">
        <v>6.5</v>
      </c>
      <c r="N93" s="105">
        <v>1</v>
      </c>
      <c r="O93" s="102"/>
      <c r="P93" s="105" t="s">
        <v>38</v>
      </c>
      <c r="Q93" s="89"/>
      <c r="R93" s="89">
        <f t="shared" si="8"/>
        <v>27</v>
      </c>
    </row>
    <row r="94" spans="2:21" ht="15" x14ac:dyDescent="0.2">
      <c r="B94" s="194" t="s">
        <v>63</v>
      </c>
      <c r="C94" s="194">
        <v>422</v>
      </c>
      <c r="D94" s="194">
        <v>24</v>
      </c>
      <c r="E94" s="194" t="s">
        <v>40</v>
      </c>
      <c r="F94" s="194" t="s">
        <v>49</v>
      </c>
      <c r="G94" s="201">
        <v>5</v>
      </c>
      <c r="H94" s="195">
        <v>121.51</v>
      </c>
      <c r="I94" s="202">
        <v>14.81</v>
      </c>
      <c r="J94" s="196">
        <v>4.5</v>
      </c>
      <c r="K94" s="207">
        <f t="shared" si="6"/>
        <v>4.4429999999999996</v>
      </c>
      <c r="L94" s="214">
        <v>28</v>
      </c>
      <c r="M94" s="195">
        <v>5.97</v>
      </c>
      <c r="N94" s="194">
        <v>2</v>
      </c>
      <c r="O94" s="198">
        <f>(H94+K94+M94*0.4+N94*2)*$O$4</f>
        <v>1486454.1120000002</v>
      </c>
      <c r="P94" s="194" t="s">
        <v>42</v>
      </c>
      <c r="Q94" s="197"/>
      <c r="R94" s="197">
        <f t="shared" si="8"/>
        <v>28</v>
      </c>
      <c r="S94" s="200"/>
      <c r="T94" s="36"/>
      <c r="U94" s="95"/>
    </row>
    <row r="95" spans="2:21" ht="15" customHeight="1" x14ac:dyDescent="0.25">
      <c r="B95" s="105" t="s">
        <v>63</v>
      </c>
      <c r="C95" s="105">
        <v>422</v>
      </c>
      <c r="D95" s="105">
        <v>25</v>
      </c>
      <c r="E95" s="105" t="s">
        <v>44</v>
      </c>
      <c r="F95" s="105" t="s">
        <v>49</v>
      </c>
      <c r="G95" s="110">
        <v>3</v>
      </c>
      <c r="H95" s="106">
        <v>81</v>
      </c>
      <c r="I95" s="101">
        <v>10.199999999999999</v>
      </c>
      <c r="J95" s="99">
        <v>7.2</v>
      </c>
      <c r="K95" s="108">
        <f t="shared" si="6"/>
        <v>3.0599999999999996</v>
      </c>
      <c r="L95" s="101">
        <v>4</v>
      </c>
      <c r="M95" s="106">
        <v>5.9</v>
      </c>
      <c r="N95" s="105">
        <v>1</v>
      </c>
      <c r="O95" s="102"/>
      <c r="P95" s="105" t="s">
        <v>38</v>
      </c>
      <c r="Q95" s="89"/>
      <c r="R95" s="89">
        <f t="shared" si="8"/>
        <v>4</v>
      </c>
    </row>
    <row r="96" spans="2:21" ht="15" customHeight="1" x14ac:dyDescent="0.25">
      <c r="B96" s="105" t="s">
        <v>63</v>
      </c>
      <c r="C96" s="105">
        <v>422</v>
      </c>
      <c r="D96" s="105">
        <v>26</v>
      </c>
      <c r="E96" s="105" t="s">
        <v>34</v>
      </c>
      <c r="F96" s="105" t="s">
        <v>49</v>
      </c>
      <c r="G96" s="110">
        <v>4</v>
      </c>
      <c r="H96" s="106">
        <v>100.9</v>
      </c>
      <c r="I96" s="101">
        <v>13.1</v>
      </c>
      <c r="J96" s="99">
        <v>13.5</v>
      </c>
      <c r="K96" s="108">
        <f t="shared" si="6"/>
        <v>3.9299999999999997</v>
      </c>
      <c r="L96" s="101">
        <v>26</v>
      </c>
      <c r="M96" s="106">
        <v>7.4</v>
      </c>
      <c r="N96" s="105">
        <v>1</v>
      </c>
      <c r="O96" s="102"/>
      <c r="P96" s="105" t="s">
        <v>38</v>
      </c>
      <c r="Q96" s="89"/>
      <c r="R96" s="89">
        <f t="shared" si="8"/>
        <v>26</v>
      </c>
    </row>
    <row r="97" spans="2:21" ht="15" customHeight="1" x14ac:dyDescent="0.2">
      <c r="B97" s="105" t="s">
        <v>63</v>
      </c>
      <c r="C97" s="105">
        <v>422</v>
      </c>
      <c r="D97" s="105">
        <v>27</v>
      </c>
      <c r="E97" s="105" t="s">
        <v>43</v>
      </c>
      <c r="F97" s="105" t="s">
        <v>50</v>
      </c>
      <c r="G97" s="105">
        <v>4</v>
      </c>
      <c r="H97" s="106">
        <v>101.2</v>
      </c>
      <c r="I97" s="101">
        <v>11.8</v>
      </c>
      <c r="J97" s="99">
        <v>7.5</v>
      </c>
      <c r="K97" s="108">
        <f t="shared" si="6"/>
        <v>3.54</v>
      </c>
      <c r="L97" s="101">
        <v>30</v>
      </c>
      <c r="M97" s="106">
        <v>6.5</v>
      </c>
      <c r="N97" s="105">
        <v>1</v>
      </c>
      <c r="O97" s="102"/>
      <c r="P97" s="105" t="s">
        <v>38</v>
      </c>
      <c r="Q97" s="89"/>
      <c r="R97" s="89">
        <f t="shared" si="8"/>
        <v>30</v>
      </c>
    </row>
    <row r="98" spans="2:21" ht="15" x14ac:dyDescent="0.2">
      <c r="B98" s="194" t="s">
        <v>63</v>
      </c>
      <c r="C98" s="194">
        <v>422</v>
      </c>
      <c r="D98" s="194">
        <v>28</v>
      </c>
      <c r="E98" s="194" t="s">
        <v>40</v>
      </c>
      <c r="F98" s="194" t="s">
        <v>50</v>
      </c>
      <c r="G98" s="201">
        <v>5</v>
      </c>
      <c r="H98" s="195">
        <v>121.51</v>
      </c>
      <c r="I98" s="202">
        <v>14.81</v>
      </c>
      <c r="J98" s="196">
        <v>4.5</v>
      </c>
      <c r="K98" s="207">
        <f t="shared" si="6"/>
        <v>4.4429999999999996</v>
      </c>
      <c r="L98" s="214">
        <v>31</v>
      </c>
      <c r="M98" s="195">
        <v>5.97</v>
      </c>
      <c r="N98" s="194">
        <v>2</v>
      </c>
      <c r="O98" s="198">
        <f>(H98+K98+M98*0.4+N98*2)*$O$4</f>
        <v>1486454.1120000002</v>
      </c>
      <c r="P98" s="194" t="s">
        <v>42</v>
      </c>
      <c r="Q98" s="197"/>
      <c r="R98" s="197">
        <f t="shared" si="8"/>
        <v>31</v>
      </c>
      <c r="S98" s="200"/>
      <c r="T98" s="36"/>
      <c r="U98" s="95"/>
    </row>
    <row r="99" spans="2:21" ht="15" customHeight="1" x14ac:dyDescent="0.2">
      <c r="B99" s="105" t="s">
        <v>63</v>
      </c>
      <c r="C99" s="105">
        <v>422</v>
      </c>
      <c r="D99" s="105">
        <v>29</v>
      </c>
      <c r="E99" s="105" t="s">
        <v>44</v>
      </c>
      <c r="F99" s="105" t="s">
        <v>50</v>
      </c>
      <c r="G99" s="105">
        <v>3</v>
      </c>
      <c r="H99" s="106">
        <v>81</v>
      </c>
      <c r="I99" s="101">
        <v>10.199999999999999</v>
      </c>
      <c r="J99" s="99">
        <v>7.2</v>
      </c>
      <c r="K99" s="108">
        <f t="shared" si="6"/>
        <v>3.0599999999999996</v>
      </c>
      <c r="L99" s="101">
        <v>3</v>
      </c>
      <c r="M99" s="106">
        <v>5.4</v>
      </c>
      <c r="N99" s="105">
        <v>1</v>
      </c>
      <c r="O99" s="102"/>
      <c r="P99" s="105" t="s">
        <v>38</v>
      </c>
      <c r="Q99" s="89"/>
      <c r="R99" s="89">
        <f t="shared" si="8"/>
        <v>3</v>
      </c>
    </row>
    <row r="100" spans="2:21" ht="15" customHeight="1" x14ac:dyDescent="0.2">
      <c r="B100" s="105" t="s">
        <v>63</v>
      </c>
      <c r="C100" s="105">
        <v>422</v>
      </c>
      <c r="D100" s="105">
        <v>30</v>
      </c>
      <c r="E100" s="105" t="s">
        <v>34</v>
      </c>
      <c r="F100" s="105" t="s">
        <v>50</v>
      </c>
      <c r="G100" s="105">
        <v>4</v>
      </c>
      <c r="H100" s="106">
        <v>100.9</v>
      </c>
      <c r="I100" s="101">
        <v>13.1</v>
      </c>
      <c r="J100" s="99">
        <v>13.5</v>
      </c>
      <c r="K100" s="108">
        <f t="shared" si="6"/>
        <v>3.9299999999999997</v>
      </c>
      <c r="L100" s="101">
        <v>29</v>
      </c>
      <c r="M100" s="106">
        <v>7.4</v>
      </c>
      <c r="N100" s="105">
        <v>1</v>
      </c>
      <c r="O100" s="102"/>
      <c r="P100" s="105" t="s">
        <v>38</v>
      </c>
      <c r="Q100" s="89"/>
      <c r="R100" s="89">
        <f t="shared" si="8"/>
        <v>29</v>
      </c>
    </row>
    <row r="101" spans="2:21" ht="15" customHeight="1" x14ac:dyDescent="0.25">
      <c r="B101" s="105" t="s">
        <v>63</v>
      </c>
      <c r="C101" s="105">
        <v>422</v>
      </c>
      <c r="D101" s="105">
        <v>31</v>
      </c>
      <c r="E101" s="105" t="s">
        <v>53</v>
      </c>
      <c r="F101" s="105" t="s">
        <v>52</v>
      </c>
      <c r="G101" s="110">
        <v>6</v>
      </c>
      <c r="H101" s="106">
        <v>145.80000000000001</v>
      </c>
      <c r="I101" s="101">
        <v>72.5</v>
      </c>
      <c r="J101" s="99" t="s">
        <v>37</v>
      </c>
      <c r="K101" s="108">
        <v>16.25</v>
      </c>
      <c r="L101" s="101">
        <v>32</v>
      </c>
      <c r="M101" s="106">
        <v>7.4</v>
      </c>
      <c r="N101" s="105">
        <v>2</v>
      </c>
      <c r="O101" s="102"/>
      <c r="P101" s="105" t="s">
        <v>38</v>
      </c>
      <c r="Q101" s="89"/>
      <c r="R101" s="89">
        <f t="shared" si="8"/>
        <v>32</v>
      </c>
    </row>
    <row r="102" spans="2:21" ht="15" customHeight="1" x14ac:dyDescent="0.25">
      <c r="B102" s="105" t="s">
        <v>63</v>
      </c>
      <c r="C102" s="105">
        <v>422</v>
      </c>
      <c r="D102" s="105">
        <v>32</v>
      </c>
      <c r="E102" s="105" t="s">
        <v>51</v>
      </c>
      <c r="F102" s="105" t="s">
        <v>52</v>
      </c>
      <c r="G102" s="110">
        <v>6</v>
      </c>
      <c r="H102" s="106">
        <v>149.6</v>
      </c>
      <c r="I102" s="101">
        <v>77.3</v>
      </c>
      <c r="J102" s="99" t="s">
        <v>37</v>
      </c>
      <c r="K102" s="108">
        <v>16.73</v>
      </c>
      <c r="L102" s="101">
        <v>33</v>
      </c>
      <c r="M102" s="106">
        <v>4.3</v>
      </c>
      <c r="N102" s="105">
        <v>2</v>
      </c>
      <c r="O102" s="102"/>
      <c r="P102" s="105" t="s">
        <v>38</v>
      </c>
      <c r="Q102" s="89"/>
      <c r="R102" s="89">
        <f t="shared" si="8"/>
        <v>33</v>
      </c>
    </row>
    <row r="103" spans="2:21" ht="15" customHeight="1" x14ac:dyDescent="0.25">
      <c r="B103" s="105" t="s">
        <v>63</v>
      </c>
      <c r="C103" s="105">
        <v>422</v>
      </c>
      <c r="D103" s="105">
        <v>33</v>
      </c>
      <c r="E103" s="105" t="s">
        <v>56</v>
      </c>
      <c r="F103" s="105" t="s">
        <v>55</v>
      </c>
      <c r="G103" s="110">
        <v>5</v>
      </c>
      <c r="H103" s="106">
        <v>124.3</v>
      </c>
      <c r="I103" s="101">
        <v>39.9</v>
      </c>
      <c r="J103" s="99" t="s">
        <v>37</v>
      </c>
      <c r="K103" s="108">
        <v>10.98</v>
      </c>
      <c r="L103" s="101">
        <v>34</v>
      </c>
      <c r="M103" s="106">
        <v>7.4</v>
      </c>
      <c r="N103" s="105">
        <v>2</v>
      </c>
      <c r="O103" s="102"/>
      <c r="P103" s="105" t="s">
        <v>38</v>
      </c>
      <c r="Q103" s="89"/>
      <c r="R103" s="89">
        <f t="shared" si="8"/>
        <v>34</v>
      </c>
    </row>
    <row r="104" spans="2:21" ht="15" customHeight="1" thickBot="1" x14ac:dyDescent="0.3">
      <c r="B104" s="119" t="s">
        <v>63</v>
      </c>
      <c r="C104" s="119">
        <v>422</v>
      </c>
      <c r="D104" s="119">
        <v>34</v>
      </c>
      <c r="E104" s="119" t="s">
        <v>54</v>
      </c>
      <c r="F104" s="119" t="s">
        <v>55</v>
      </c>
      <c r="G104" s="120">
        <v>5</v>
      </c>
      <c r="H104" s="121">
        <v>125</v>
      </c>
      <c r="I104" s="122">
        <v>41</v>
      </c>
      <c r="J104" s="133" t="s">
        <v>37</v>
      </c>
      <c r="K104" s="108">
        <v>11.2</v>
      </c>
      <c r="L104" s="101">
        <v>2</v>
      </c>
      <c r="M104" s="121">
        <v>6.1</v>
      </c>
      <c r="N104" s="119">
        <v>2</v>
      </c>
      <c r="O104" s="102"/>
      <c r="P104" s="119" t="s">
        <v>38</v>
      </c>
      <c r="Q104" s="89"/>
      <c r="R104" s="89">
        <f t="shared" si="8"/>
        <v>2</v>
      </c>
    </row>
    <row r="105" spans="2:21" ht="15.75" customHeight="1" thickBot="1" x14ac:dyDescent="0.3">
      <c r="B105" s="135" t="s">
        <v>57</v>
      </c>
      <c r="C105" s="136"/>
      <c r="D105" s="137"/>
      <c r="E105" s="137"/>
      <c r="F105" s="137"/>
      <c r="G105" s="137"/>
      <c r="H105" s="126">
        <f>SUMIF(P71:P104,"כן",H71:H104)/COUNTIF(P71:P104,"כן")</f>
        <v>104.32157894736842</v>
      </c>
      <c r="I105" s="138"/>
      <c r="J105" s="138"/>
      <c r="K105" s="108"/>
      <c r="L105" s="138"/>
      <c r="M105" s="139" t="s">
        <v>58</v>
      </c>
      <c r="N105" s="137"/>
      <c r="O105" s="129"/>
      <c r="P105" s="130">
        <f>COUNTIF(P71:P104,"כן")/COUNT(D71:D104)</f>
        <v>0.55882352941176472</v>
      </c>
      <c r="Q105" s="130"/>
      <c r="R105" s="130">
        <f t="shared" si="8"/>
        <v>0</v>
      </c>
      <c r="S105" s="37"/>
    </row>
    <row r="106" spans="2:21" ht="15" customHeight="1" x14ac:dyDescent="0.25">
      <c r="B106" s="96" t="s">
        <v>64</v>
      </c>
      <c r="C106" s="96">
        <v>422</v>
      </c>
      <c r="D106" s="96">
        <v>1</v>
      </c>
      <c r="E106" s="96" t="s">
        <v>35</v>
      </c>
      <c r="F106" s="97" t="s">
        <v>36</v>
      </c>
      <c r="G106" s="97">
        <v>5</v>
      </c>
      <c r="H106" s="98">
        <v>121.6</v>
      </c>
      <c r="I106" s="99">
        <v>103</v>
      </c>
      <c r="J106" s="99" t="s">
        <v>37</v>
      </c>
      <c r="K106" s="108">
        <v>19.3</v>
      </c>
      <c r="L106" s="101">
        <v>1</v>
      </c>
      <c r="M106" s="98">
        <v>6.7</v>
      </c>
      <c r="N106" s="96">
        <v>2</v>
      </c>
      <c r="O106" s="102"/>
      <c r="P106" s="96" t="s">
        <v>38</v>
      </c>
      <c r="Q106" s="89"/>
      <c r="R106" s="89">
        <f t="shared" si="8"/>
        <v>1</v>
      </c>
    </row>
    <row r="107" spans="2:21" ht="15" customHeight="1" x14ac:dyDescent="0.2">
      <c r="B107" s="105" t="s">
        <v>64</v>
      </c>
      <c r="C107" s="105">
        <v>422</v>
      </c>
      <c r="D107" s="105">
        <v>2</v>
      </c>
      <c r="E107" s="105" t="s">
        <v>39</v>
      </c>
      <c r="F107" s="105" t="s">
        <v>36</v>
      </c>
      <c r="G107" s="105">
        <v>4</v>
      </c>
      <c r="H107" s="106">
        <v>101.2</v>
      </c>
      <c r="I107" s="101">
        <v>108</v>
      </c>
      <c r="J107" s="99" t="s">
        <v>37</v>
      </c>
      <c r="K107" s="108">
        <v>19.8</v>
      </c>
      <c r="L107" s="101">
        <v>10</v>
      </c>
      <c r="M107" s="106">
        <v>6.9</v>
      </c>
      <c r="N107" s="105">
        <v>1</v>
      </c>
      <c r="O107" s="102"/>
      <c r="P107" s="105" t="s">
        <v>38</v>
      </c>
      <c r="Q107" s="89"/>
      <c r="R107" s="89">
        <f t="shared" si="8"/>
        <v>10</v>
      </c>
    </row>
    <row r="108" spans="2:21" ht="15" x14ac:dyDescent="0.2">
      <c r="B108" s="194" t="s">
        <v>64</v>
      </c>
      <c r="C108" s="194">
        <v>422</v>
      </c>
      <c r="D108" s="194">
        <v>3</v>
      </c>
      <c r="E108" s="194" t="s">
        <v>40</v>
      </c>
      <c r="F108" s="194" t="s">
        <v>41</v>
      </c>
      <c r="G108" s="194">
        <v>5</v>
      </c>
      <c r="H108" s="195">
        <v>121.51</v>
      </c>
      <c r="I108" s="202">
        <v>14.81</v>
      </c>
      <c r="J108" s="196">
        <v>4.5</v>
      </c>
      <c r="K108" s="207">
        <f t="shared" ref="K108:K135" si="9">I108*0.3</f>
        <v>4.4429999999999996</v>
      </c>
      <c r="L108" s="197">
        <v>13</v>
      </c>
      <c r="M108" s="195">
        <v>5.97</v>
      </c>
      <c r="N108" s="194">
        <v>2</v>
      </c>
      <c r="O108" s="198">
        <f t="shared" ref="O108:O117" si="10">(H108+K108+M108*0.4+N108*2)*$O$4</f>
        <v>1486454.1120000002</v>
      </c>
      <c r="P108" s="194" t="s">
        <v>42</v>
      </c>
      <c r="Q108" s="197"/>
      <c r="R108" s="197">
        <f t="shared" si="8"/>
        <v>13</v>
      </c>
      <c r="S108" s="200"/>
      <c r="T108" s="36"/>
      <c r="U108" s="95"/>
    </row>
    <row r="109" spans="2:21" ht="15" x14ac:dyDescent="0.2">
      <c r="B109" s="194" t="s">
        <v>64</v>
      </c>
      <c r="C109" s="194">
        <v>422</v>
      </c>
      <c r="D109" s="194">
        <v>4</v>
      </c>
      <c r="E109" s="194" t="s">
        <v>43</v>
      </c>
      <c r="F109" s="194" t="s">
        <v>41</v>
      </c>
      <c r="G109" s="201">
        <v>4</v>
      </c>
      <c r="H109" s="195">
        <v>101.01</v>
      </c>
      <c r="I109" s="202">
        <v>11.8</v>
      </c>
      <c r="J109" s="196">
        <v>7.5</v>
      </c>
      <c r="K109" s="207">
        <f t="shared" si="9"/>
        <v>3.54</v>
      </c>
      <c r="L109" s="197">
        <v>12</v>
      </c>
      <c r="M109" s="195">
        <v>6.47</v>
      </c>
      <c r="N109" s="194">
        <v>1</v>
      </c>
      <c r="O109" s="198">
        <f t="shared" si="10"/>
        <v>1225838.0160000001</v>
      </c>
      <c r="P109" s="194" t="s">
        <v>42</v>
      </c>
      <c r="Q109" s="197"/>
      <c r="R109" s="197">
        <f t="shared" si="8"/>
        <v>12</v>
      </c>
      <c r="S109" s="200"/>
      <c r="T109" s="36"/>
      <c r="U109" s="95"/>
    </row>
    <row r="110" spans="2:21" ht="15" x14ac:dyDescent="0.2">
      <c r="B110" s="194" t="s">
        <v>64</v>
      </c>
      <c r="C110" s="194">
        <v>422</v>
      </c>
      <c r="D110" s="194">
        <v>5</v>
      </c>
      <c r="E110" s="194" t="s">
        <v>34</v>
      </c>
      <c r="F110" s="194" t="s">
        <v>41</v>
      </c>
      <c r="G110" s="201">
        <v>4</v>
      </c>
      <c r="H110" s="195">
        <v>100.87</v>
      </c>
      <c r="I110" s="202">
        <v>13.15</v>
      </c>
      <c r="J110" s="196">
        <v>13.5</v>
      </c>
      <c r="K110" s="207">
        <f t="shared" si="9"/>
        <v>3.9449999999999998</v>
      </c>
      <c r="L110" s="197">
        <v>11</v>
      </c>
      <c r="M110" s="195">
        <v>7.33</v>
      </c>
      <c r="N110" s="194">
        <v>2</v>
      </c>
      <c r="O110" s="198">
        <f t="shared" si="10"/>
        <v>1255142.304</v>
      </c>
      <c r="P110" s="194" t="s">
        <v>42</v>
      </c>
      <c r="Q110" s="197"/>
      <c r="R110" s="197">
        <f t="shared" si="8"/>
        <v>11</v>
      </c>
      <c r="S110" s="200"/>
      <c r="T110" s="36"/>
      <c r="U110" s="95"/>
    </row>
    <row r="111" spans="2:21" ht="15" x14ac:dyDescent="0.2">
      <c r="B111" s="194" t="s">
        <v>64</v>
      </c>
      <c r="C111" s="194">
        <v>422</v>
      </c>
      <c r="D111" s="194">
        <v>6</v>
      </c>
      <c r="E111" s="194" t="s">
        <v>44</v>
      </c>
      <c r="F111" s="194" t="s">
        <v>41</v>
      </c>
      <c r="G111" s="201">
        <v>3</v>
      </c>
      <c r="H111" s="195">
        <v>81.040000000000006</v>
      </c>
      <c r="I111" s="202">
        <v>10.199999999999999</v>
      </c>
      <c r="J111" s="196">
        <v>7.2</v>
      </c>
      <c r="K111" s="207">
        <f t="shared" si="9"/>
        <v>3.0599999999999996</v>
      </c>
      <c r="L111" s="197">
        <v>3</v>
      </c>
      <c r="M111" s="195">
        <v>5.46</v>
      </c>
      <c r="N111" s="194">
        <v>1</v>
      </c>
      <c r="O111" s="198">
        <f t="shared" si="10"/>
        <v>991605.88800000004</v>
      </c>
      <c r="P111" s="194" t="s">
        <v>42</v>
      </c>
      <c r="Q111" s="197"/>
      <c r="R111" s="197">
        <f t="shared" si="8"/>
        <v>3</v>
      </c>
      <c r="S111" s="200"/>
      <c r="T111" s="36"/>
      <c r="U111" s="95"/>
    </row>
    <row r="112" spans="2:21" ht="15" x14ac:dyDescent="0.2">
      <c r="B112" s="194" t="s">
        <v>64</v>
      </c>
      <c r="C112" s="194">
        <v>422</v>
      </c>
      <c r="D112" s="194">
        <v>7</v>
      </c>
      <c r="E112" s="194" t="s">
        <v>40</v>
      </c>
      <c r="F112" s="194" t="s">
        <v>45</v>
      </c>
      <c r="G112" s="194">
        <v>5</v>
      </c>
      <c r="H112" s="195">
        <v>121.51</v>
      </c>
      <c r="I112" s="202">
        <v>14.81</v>
      </c>
      <c r="J112" s="196">
        <v>4.5</v>
      </c>
      <c r="K112" s="207">
        <f t="shared" si="9"/>
        <v>4.4429999999999996</v>
      </c>
      <c r="L112" s="197">
        <v>16</v>
      </c>
      <c r="M112" s="195">
        <v>5.97</v>
      </c>
      <c r="N112" s="194">
        <v>2</v>
      </c>
      <c r="O112" s="198">
        <f t="shared" si="10"/>
        <v>1486454.1120000002</v>
      </c>
      <c r="P112" s="194" t="s">
        <v>42</v>
      </c>
      <c r="Q112" s="197"/>
      <c r="R112" s="197">
        <f t="shared" si="8"/>
        <v>16</v>
      </c>
      <c r="S112" s="200"/>
      <c r="T112" s="36"/>
      <c r="U112" s="95"/>
    </row>
    <row r="113" spans="2:21" ht="15" x14ac:dyDescent="0.2">
      <c r="B113" s="203" t="s">
        <v>64</v>
      </c>
      <c r="C113" s="203">
        <v>422</v>
      </c>
      <c r="D113" s="203">
        <v>8</v>
      </c>
      <c r="E113" s="203" t="s">
        <v>43</v>
      </c>
      <c r="F113" s="203" t="s">
        <v>45</v>
      </c>
      <c r="G113" s="213">
        <v>4</v>
      </c>
      <c r="H113" s="204">
        <v>101.01</v>
      </c>
      <c r="I113" s="205">
        <v>11.8</v>
      </c>
      <c r="J113" s="206">
        <v>7.5</v>
      </c>
      <c r="K113" s="207">
        <f t="shared" si="9"/>
        <v>3.54</v>
      </c>
      <c r="L113" s="197">
        <v>15</v>
      </c>
      <c r="M113" s="204">
        <v>6.47</v>
      </c>
      <c r="N113" s="203">
        <v>2</v>
      </c>
      <c r="O113" s="198">
        <f t="shared" si="10"/>
        <v>1248302.0160000001</v>
      </c>
      <c r="P113" s="203" t="s">
        <v>42</v>
      </c>
      <c r="Q113" s="197"/>
      <c r="R113" s="197">
        <f t="shared" si="8"/>
        <v>15</v>
      </c>
      <c r="S113" s="200"/>
      <c r="T113" s="36"/>
      <c r="U113" s="95"/>
    </row>
    <row r="114" spans="2:21" ht="15" x14ac:dyDescent="0.2">
      <c r="B114" s="194" t="s">
        <v>64</v>
      </c>
      <c r="C114" s="194">
        <v>422</v>
      </c>
      <c r="D114" s="194">
        <v>9</v>
      </c>
      <c r="E114" s="194" t="s">
        <v>34</v>
      </c>
      <c r="F114" s="194" t="s">
        <v>45</v>
      </c>
      <c r="G114" s="201">
        <v>4</v>
      </c>
      <c r="H114" s="195">
        <v>100.87</v>
      </c>
      <c r="I114" s="202">
        <v>13.15</v>
      </c>
      <c r="J114" s="196">
        <v>13.5</v>
      </c>
      <c r="K114" s="207">
        <f t="shared" si="9"/>
        <v>3.9449999999999998</v>
      </c>
      <c r="L114" s="197">
        <v>14</v>
      </c>
      <c r="M114" s="195">
        <v>7.33</v>
      </c>
      <c r="N114" s="194">
        <v>2</v>
      </c>
      <c r="O114" s="198">
        <f t="shared" si="10"/>
        <v>1255142.304</v>
      </c>
      <c r="P114" s="194" t="s">
        <v>42</v>
      </c>
      <c r="Q114" s="197"/>
      <c r="R114" s="197">
        <f t="shared" si="8"/>
        <v>14</v>
      </c>
      <c r="S114" s="200"/>
      <c r="T114" s="36"/>
      <c r="U114" s="95"/>
    </row>
    <row r="115" spans="2:21" ht="15" x14ac:dyDescent="0.2">
      <c r="B115" s="194" t="s">
        <v>64</v>
      </c>
      <c r="C115" s="194">
        <v>422</v>
      </c>
      <c r="D115" s="194">
        <v>10</v>
      </c>
      <c r="E115" s="194" t="s">
        <v>44</v>
      </c>
      <c r="F115" s="194" t="s">
        <v>45</v>
      </c>
      <c r="G115" s="201">
        <v>3</v>
      </c>
      <c r="H115" s="195">
        <v>81.040000000000006</v>
      </c>
      <c r="I115" s="202">
        <v>10.199999999999999</v>
      </c>
      <c r="J115" s="196">
        <v>7.2</v>
      </c>
      <c r="K115" s="215">
        <f t="shared" si="9"/>
        <v>3.0599999999999996</v>
      </c>
      <c r="L115" s="197">
        <v>4</v>
      </c>
      <c r="M115" s="195">
        <v>5.97</v>
      </c>
      <c r="N115" s="194">
        <v>1</v>
      </c>
      <c r="O115" s="198">
        <f t="shared" si="10"/>
        <v>993897.21600000013</v>
      </c>
      <c r="P115" s="194" t="s">
        <v>42</v>
      </c>
      <c r="Q115" s="197"/>
      <c r="R115" s="197">
        <f t="shared" si="8"/>
        <v>4</v>
      </c>
      <c r="S115" s="200"/>
      <c r="T115" s="36"/>
      <c r="U115" s="95"/>
    </row>
    <row r="116" spans="2:21" ht="15" x14ac:dyDescent="0.2">
      <c r="B116" s="194" t="s">
        <v>64</v>
      </c>
      <c r="C116" s="194">
        <v>422</v>
      </c>
      <c r="D116" s="194">
        <v>11</v>
      </c>
      <c r="E116" s="194" t="s">
        <v>40</v>
      </c>
      <c r="F116" s="194" t="s">
        <v>46</v>
      </c>
      <c r="G116" s="194">
        <v>5</v>
      </c>
      <c r="H116" s="195">
        <v>121.51</v>
      </c>
      <c r="I116" s="202">
        <v>14.81</v>
      </c>
      <c r="J116" s="196">
        <v>4.5</v>
      </c>
      <c r="K116" s="215">
        <f t="shared" si="9"/>
        <v>4.4429999999999996</v>
      </c>
      <c r="L116" s="197">
        <v>19</v>
      </c>
      <c r="M116" s="195">
        <v>5.97</v>
      </c>
      <c r="N116" s="194">
        <v>2</v>
      </c>
      <c r="O116" s="198">
        <f t="shared" si="10"/>
        <v>1486454.1120000002</v>
      </c>
      <c r="P116" s="194" t="s">
        <v>42</v>
      </c>
      <c r="Q116" s="197"/>
      <c r="R116" s="197">
        <f t="shared" si="8"/>
        <v>19</v>
      </c>
      <c r="S116" s="200"/>
      <c r="T116" s="36"/>
      <c r="U116" s="95"/>
    </row>
    <row r="117" spans="2:21" ht="15" x14ac:dyDescent="0.2">
      <c r="B117" s="203" t="s">
        <v>64</v>
      </c>
      <c r="C117" s="203">
        <v>422</v>
      </c>
      <c r="D117" s="203">
        <v>12</v>
      </c>
      <c r="E117" s="203" t="s">
        <v>43</v>
      </c>
      <c r="F117" s="203" t="s">
        <v>46</v>
      </c>
      <c r="G117" s="213">
        <v>4</v>
      </c>
      <c r="H117" s="204">
        <v>101.01</v>
      </c>
      <c r="I117" s="205">
        <v>11.8</v>
      </c>
      <c r="J117" s="206">
        <v>7.5</v>
      </c>
      <c r="K117" s="215">
        <f t="shared" si="9"/>
        <v>3.54</v>
      </c>
      <c r="L117" s="197">
        <v>18</v>
      </c>
      <c r="M117" s="204">
        <v>6.47</v>
      </c>
      <c r="N117" s="203">
        <v>2</v>
      </c>
      <c r="O117" s="198">
        <f t="shared" si="10"/>
        <v>1248302.0160000001</v>
      </c>
      <c r="P117" s="203" t="s">
        <v>42</v>
      </c>
      <c r="Q117" s="197"/>
      <c r="R117" s="197">
        <f t="shared" si="8"/>
        <v>18</v>
      </c>
      <c r="S117" s="200"/>
      <c r="T117" s="36"/>
      <c r="U117" s="95"/>
    </row>
    <row r="118" spans="2:21" ht="15" customHeight="1" x14ac:dyDescent="0.25">
      <c r="B118" s="105" t="s">
        <v>64</v>
      </c>
      <c r="C118" s="105">
        <v>422</v>
      </c>
      <c r="D118" s="105">
        <v>13</v>
      </c>
      <c r="E118" s="105" t="s">
        <v>34</v>
      </c>
      <c r="F118" s="105" t="s">
        <v>46</v>
      </c>
      <c r="G118" s="110">
        <v>4</v>
      </c>
      <c r="H118" s="106">
        <v>100.9</v>
      </c>
      <c r="I118" s="101">
        <v>13.1</v>
      </c>
      <c r="J118" s="99">
        <v>13.5</v>
      </c>
      <c r="K118" s="100">
        <f t="shared" si="9"/>
        <v>3.9299999999999997</v>
      </c>
      <c r="L118" s="101">
        <v>17</v>
      </c>
      <c r="M118" s="106">
        <v>7.4</v>
      </c>
      <c r="N118" s="105">
        <v>1</v>
      </c>
      <c r="O118" s="102"/>
      <c r="P118" s="105" t="s">
        <v>38</v>
      </c>
      <c r="Q118" s="89"/>
      <c r="R118" s="89">
        <f t="shared" si="8"/>
        <v>17</v>
      </c>
    </row>
    <row r="119" spans="2:21" ht="15" x14ac:dyDescent="0.2">
      <c r="B119" s="194" t="s">
        <v>64</v>
      </c>
      <c r="C119" s="194">
        <v>422</v>
      </c>
      <c r="D119" s="194">
        <v>14</v>
      </c>
      <c r="E119" s="194" t="s">
        <v>44</v>
      </c>
      <c r="F119" s="194" t="s">
        <v>46</v>
      </c>
      <c r="G119" s="201">
        <v>3</v>
      </c>
      <c r="H119" s="195">
        <v>81.040000000000006</v>
      </c>
      <c r="I119" s="202">
        <v>10.199999999999999</v>
      </c>
      <c r="J119" s="196">
        <v>7.2</v>
      </c>
      <c r="K119" s="207">
        <f t="shared" si="9"/>
        <v>3.0599999999999996</v>
      </c>
      <c r="L119" s="197">
        <v>5</v>
      </c>
      <c r="M119" s="195">
        <v>5.58</v>
      </c>
      <c r="N119" s="194">
        <v>1</v>
      </c>
      <c r="O119" s="198">
        <f>(H119+K119+M119*0.4+N119*2)*$O$4</f>
        <v>992145.02400000009</v>
      </c>
      <c r="P119" s="194" t="s">
        <v>42</v>
      </c>
      <c r="Q119" s="197"/>
      <c r="R119" s="197">
        <f t="shared" si="8"/>
        <v>5</v>
      </c>
      <c r="S119" s="200"/>
      <c r="T119" s="36"/>
      <c r="U119" s="95"/>
    </row>
    <row r="120" spans="2:21" ht="15" x14ac:dyDescent="0.2">
      <c r="B120" s="194" t="s">
        <v>64</v>
      </c>
      <c r="C120" s="194">
        <v>422</v>
      </c>
      <c r="D120" s="194">
        <v>15</v>
      </c>
      <c r="E120" s="194" t="s">
        <v>40</v>
      </c>
      <c r="F120" s="194" t="s">
        <v>47</v>
      </c>
      <c r="G120" s="201">
        <v>5</v>
      </c>
      <c r="H120" s="195">
        <v>121.51</v>
      </c>
      <c r="I120" s="202">
        <v>14.81</v>
      </c>
      <c r="J120" s="196">
        <v>4.5</v>
      </c>
      <c r="K120" s="207">
        <f t="shared" si="9"/>
        <v>4.4429999999999996</v>
      </c>
      <c r="L120" s="197">
        <v>22</v>
      </c>
      <c r="M120" s="195">
        <v>5.97</v>
      </c>
      <c r="N120" s="194">
        <v>2</v>
      </c>
      <c r="O120" s="198">
        <f>(H120+K120+M120*0.4+N120*2)*$O$4</f>
        <v>1486454.1120000002</v>
      </c>
      <c r="P120" s="194" t="s">
        <v>42</v>
      </c>
      <c r="Q120" s="197"/>
      <c r="R120" s="197">
        <f t="shared" si="8"/>
        <v>22</v>
      </c>
      <c r="S120" s="200"/>
      <c r="T120" s="36"/>
      <c r="U120" s="95"/>
    </row>
    <row r="121" spans="2:21" ht="15" x14ac:dyDescent="0.2">
      <c r="B121" s="203" t="s">
        <v>64</v>
      </c>
      <c r="C121" s="203">
        <v>422</v>
      </c>
      <c r="D121" s="203">
        <v>16</v>
      </c>
      <c r="E121" s="203" t="s">
        <v>43</v>
      </c>
      <c r="F121" s="203" t="s">
        <v>47</v>
      </c>
      <c r="G121" s="213">
        <v>4</v>
      </c>
      <c r="H121" s="204">
        <v>101.01</v>
      </c>
      <c r="I121" s="205">
        <v>11.8</v>
      </c>
      <c r="J121" s="206">
        <v>7.5</v>
      </c>
      <c r="K121" s="207">
        <f t="shared" si="9"/>
        <v>3.54</v>
      </c>
      <c r="L121" s="197">
        <v>21</v>
      </c>
      <c r="M121" s="204">
        <v>6.47</v>
      </c>
      <c r="N121" s="203">
        <v>2</v>
      </c>
      <c r="O121" s="198">
        <f>(H121+K121+M121*0.4+N121*2)*$O$4</f>
        <v>1248302.0160000001</v>
      </c>
      <c r="P121" s="203" t="s">
        <v>42</v>
      </c>
      <c r="Q121" s="197"/>
      <c r="R121" s="197">
        <f t="shared" si="8"/>
        <v>21</v>
      </c>
      <c r="S121" s="200"/>
      <c r="T121" s="36"/>
      <c r="U121" s="95"/>
    </row>
    <row r="122" spans="2:21" ht="15" customHeight="1" x14ac:dyDescent="0.2">
      <c r="B122" s="105" t="s">
        <v>64</v>
      </c>
      <c r="C122" s="105">
        <v>422</v>
      </c>
      <c r="D122" s="105">
        <v>17</v>
      </c>
      <c r="E122" s="105" t="s">
        <v>34</v>
      </c>
      <c r="F122" s="105" t="s">
        <v>47</v>
      </c>
      <c r="G122" s="105">
        <v>4</v>
      </c>
      <c r="H122" s="106">
        <v>100.9</v>
      </c>
      <c r="I122" s="101">
        <v>13.1</v>
      </c>
      <c r="J122" s="99">
        <v>13.5</v>
      </c>
      <c r="K122" s="100">
        <f t="shared" si="9"/>
        <v>3.9299999999999997</v>
      </c>
      <c r="L122" s="101">
        <v>20</v>
      </c>
      <c r="M122" s="106">
        <v>7.4</v>
      </c>
      <c r="N122" s="105">
        <v>1</v>
      </c>
      <c r="O122" s="102"/>
      <c r="P122" s="105" t="s">
        <v>38</v>
      </c>
      <c r="Q122" s="89"/>
      <c r="R122" s="89">
        <f t="shared" si="8"/>
        <v>20</v>
      </c>
    </row>
    <row r="123" spans="2:21" ht="15" x14ac:dyDescent="0.2">
      <c r="B123" s="194" t="s">
        <v>64</v>
      </c>
      <c r="C123" s="194">
        <v>422</v>
      </c>
      <c r="D123" s="194">
        <v>18</v>
      </c>
      <c r="E123" s="194" t="s">
        <v>44</v>
      </c>
      <c r="F123" s="194" t="s">
        <v>47</v>
      </c>
      <c r="G123" s="201">
        <v>3</v>
      </c>
      <c r="H123" s="195">
        <v>81.040000000000006</v>
      </c>
      <c r="I123" s="202">
        <v>10.199999999999999</v>
      </c>
      <c r="J123" s="196">
        <v>7.2</v>
      </c>
      <c r="K123" s="207">
        <f t="shared" si="9"/>
        <v>3.0599999999999996</v>
      </c>
      <c r="L123" s="197">
        <v>6</v>
      </c>
      <c r="M123" s="195">
        <v>3.94</v>
      </c>
      <c r="N123" s="194">
        <v>1</v>
      </c>
      <c r="O123" s="198">
        <f>(H123+K123+M123*0.4+N123*2)*$O$4</f>
        <v>984776.83200000005</v>
      </c>
      <c r="P123" s="194" t="s">
        <v>42</v>
      </c>
      <c r="Q123" s="197"/>
      <c r="R123" s="197">
        <f t="shared" si="8"/>
        <v>6</v>
      </c>
      <c r="S123" s="200"/>
      <c r="T123" s="36"/>
      <c r="U123" s="95"/>
    </row>
    <row r="124" spans="2:21" ht="15" x14ac:dyDescent="0.2">
      <c r="B124" s="194" t="s">
        <v>64</v>
      </c>
      <c r="C124" s="194">
        <v>422</v>
      </c>
      <c r="D124" s="194">
        <v>19</v>
      </c>
      <c r="E124" s="194" t="s">
        <v>40</v>
      </c>
      <c r="F124" s="194" t="s">
        <v>48</v>
      </c>
      <c r="G124" s="201">
        <v>5</v>
      </c>
      <c r="H124" s="195">
        <v>121.51</v>
      </c>
      <c r="I124" s="202">
        <v>14.81</v>
      </c>
      <c r="J124" s="196">
        <v>4.5</v>
      </c>
      <c r="K124" s="207">
        <f t="shared" si="9"/>
        <v>4.4429999999999996</v>
      </c>
      <c r="L124" s="197">
        <v>25</v>
      </c>
      <c r="M124" s="195">
        <v>5.97</v>
      </c>
      <c r="N124" s="194">
        <v>2</v>
      </c>
      <c r="O124" s="198">
        <f>(H124+K124+M124*0.4+N124*2)*$O$4</f>
        <v>1486454.1120000002</v>
      </c>
      <c r="P124" s="194" t="s">
        <v>42</v>
      </c>
      <c r="Q124" s="197"/>
      <c r="R124" s="197">
        <f t="shared" si="8"/>
        <v>25</v>
      </c>
      <c r="S124" s="200"/>
      <c r="T124" s="36"/>
      <c r="U124" s="95"/>
    </row>
    <row r="125" spans="2:21" ht="15" x14ac:dyDescent="0.2">
      <c r="B125" s="203" t="s">
        <v>64</v>
      </c>
      <c r="C125" s="203">
        <v>422</v>
      </c>
      <c r="D125" s="203">
        <v>20</v>
      </c>
      <c r="E125" s="203" t="s">
        <v>43</v>
      </c>
      <c r="F125" s="203" t="s">
        <v>48</v>
      </c>
      <c r="G125" s="203">
        <v>4</v>
      </c>
      <c r="H125" s="204">
        <v>101.01</v>
      </c>
      <c r="I125" s="205">
        <v>11.8</v>
      </c>
      <c r="J125" s="206">
        <v>7.5</v>
      </c>
      <c r="K125" s="207">
        <f t="shared" si="9"/>
        <v>3.54</v>
      </c>
      <c r="L125" s="197">
        <v>24</v>
      </c>
      <c r="M125" s="204">
        <v>6.47</v>
      </c>
      <c r="N125" s="203">
        <v>1</v>
      </c>
      <c r="O125" s="198">
        <f>(H125+K125+M125*0.4+N125*2)*$O$4</f>
        <v>1225838.0160000001</v>
      </c>
      <c r="P125" s="203" t="s">
        <v>42</v>
      </c>
      <c r="Q125" s="197"/>
      <c r="R125" s="197">
        <f t="shared" si="8"/>
        <v>24</v>
      </c>
      <c r="S125" s="200"/>
      <c r="T125" s="36"/>
      <c r="U125" s="95"/>
    </row>
    <row r="126" spans="2:21" ht="15" customHeight="1" x14ac:dyDescent="0.2">
      <c r="B126" s="105" t="s">
        <v>64</v>
      </c>
      <c r="C126" s="105">
        <v>422</v>
      </c>
      <c r="D126" s="105">
        <v>21</v>
      </c>
      <c r="E126" s="105" t="s">
        <v>34</v>
      </c>
      <c r="F126" s="105" t="s">
        <v>48</v>
      </c>
      <c r="G126" s="105">
        <v>4</v>
      </c>
      <c r="H126" s="106">
        <v>100.9</v>
      </c>
      <c r="I126" s="101">
        <v>13.1</v>
      </c>
      <c r="J126" s="99">
        <v>13.5</v>
      </c>
      <c r="K126" s="100">
        <f t="shared" si="9"/>
        <v>3.9299999999999997</v>
      </c>
      <c r="L126" s="101">
        <v>23</v>
      </c>
      <c r="M126" s="106">
        <v>7.4</v>
      </c>
      <c r="N126" s="105">
        <v>1</v>
      </c>
      <c r="O126" s="102"/>
      <c r="P126" s="105" t="s">
        <v>38</v>
      </c>
      <c r="Q126" s="89"/>
      <c r="R126" s="89">
        <f t="shared" si="8"/>
        <v>23</v>
      </c>
    </row>
    <row r="127" spans="2:21" ht="15" customHeight="1" x14ac:dyDescent="0.25">
      <c r="B127" s="105" t="s">
        <v>64</v>
      </c>
      <c r="C127" s="105">
        <v>422</v>
      </c>
      <c r="D127" s="105">
        <v>22</v>
      </c>
      <c r="E127" s="105" t="s">
        <v>44</v>
      </c>
      <c r="F127" s="105" t="s">
        <v>48</v>
      </c>
      <c r="G127" s="110">
        <v>3</v>
      </c>
      <c r="H127" s="106">
        <v>81</v>
      </c>
      <c r="I127" s="101">
        <v>10.199999999999999</v>
      </c>
      <c r="J127" s="99">
        <v>7.2</v>
      </c>
      <c r="K127" s="100">
        <f t="shared" si="9"/>
        <v>3.0599999999999996</v>
      </c>
      <c r="L127" s="101">
        <v>7</v>
      </c>
      <c r="M127" s="106">
        <v>3.6</v>
      </c>
      <c r="N127" s="105">
        <v>1</v>
      </c>
      <c r="O127" s="102"/>
      <c r="P127" s="105" t="s">
        <v>38</v>
      </c>
      <c r="Q127" s="89"/>
      <c r="R127" s="89">
        <f t="shared" si="8"/>
        <v>7</v>
      </c>
    </row>
    <row r="128" spans="2:21" ht="15" x14ac:dyDescent="0.2">
      <c r="B128" s="194" t="s">
        <v>64</v>
      </c>
      <c r="C128" s="194">
        <v>422</v>
      </c>
      <c r="D128" s="194">
        <v>23</v>
      </c>
      <c r="E128" s="194" t="s">
        <v>40</v>
      </c>
      <c r="F128" s="194" t="s">
        <v>49</v>
      </c>
      <c r="G128" s="201">
        <v>5</v>
      </c>
      <c r="H128" s="195">
        <v>121.51</v>
      </c>
      <c r="I128" s="202">
        <v>14.81</v>
      </c>
      <c r="J128" s="196">
        <v>4.5</v>
      </c>
      <c r="K128" s="207">
        <f t="shared" si="9"/>
        <v>4.4429999999999996</v>
      </c>
      <c r="L128" s="197">
        <v>28</v>
      </c>
      <c r="M128" s="195">
        <v>5.97</v>
      </c>
      <c r="N128" s="194">
        <v>2</v>
      </c>
      <c r="O128" s="198">
        <f>(H128+K128+M128*0.4+N128*2)*$O$4</f>
        <v>1486454.1120000002</v>
      </c>
      <c r="P128" s="194" t="s">
        <v>42</v>
      </c>
      <c r="Q128" s="197"/>
      <c r="R128" s="197">
        <f t="shared" si="8"/>
        <v>28</v>
      </c>
      <c r="S128" s="200"/>
      <c r="T128" s="36"/>
      <c r="U128" s="95"/>
    </row>
    <row r="129" spans="2:21" ht="15" x14ac:dyDescent="0.2">
      <c r="B129" s="203" t="s">
        <v>64</v>
      </c>
      <c r="C129" s="203">
        <v>422</v>
      </c>
      <c r="D129" s="203">
        <v>24</v>
      </c>
      <c r="E129" s="203" t="s">
        <v>43</v>
      </c>
      <c r="F129" s="203" t="s">
        <v>49</v>
      </c>
      <c r="G129" s="213">
        <v>4</v>
      </c>
      <c r="H129" s="204">
        <v>101.01</v>
      </c>
      <c r="I129" s="205">
        <v>11.8</v>
      </c>
      <c r="J129" s="206">
        <v>7.5</v>
      </c>
      <c r="K129" s="207">
        <f t="shared" si="9"/>
        <v>3.54</v>
      </c>
      <c r="L129" s="197">
        <v>27</v>
      </c>
      <c r="M129" s="204">
        <v>6.47</v>
      </c>
      <c r="N129" s="203">
        <v>1</v>
      </c>
      <c r="O129" s="198">
        <f>(H129+K129+M129*0.4+N129*2)*$O$4</f>
        <v>1225838.0160000001</v>
      </c>
      <c r="P129" s="203" t="s">
        <v>42</v>
      </c>
      <c r="Q129" s="197"/>
      <c r="R129" s="197">
        <f t="shared" si="8"/>
        <v>27</v>
      </c>
      <c r="S129" s="200"/>
      <c r="T129" s="36"/>
      <c r="U129" s="95"/>
    </row>
    <row r="130" spans="2:21" ht="15" customHeight="1" x14ac:dyDescent="0.25">
      <c r="B130" s="105" t="s">
        <v>64</v>
      </c>
      <c r="C130" s="105">
        <v>422</v>
      </c>
      <c r="D130" s="105">
        <v>25</v>
      </c>
      <c r="E130" s="105" t="s">
        <v>34</v>
      </c>
      <c r="F130" s="105" t="s">
        <v>49</v>
      </c>
      <c r="G130" s="110">
        <v>4</v>
      </c>
      <c r="H130" s="106">
        <v>100.9</v>
      </c>
      <c r="I130" s="101">
        <v>13.1</v>
      </c>
      <c r="J130" s="99">
        <v>13.5</v>
      </c>
      <c r="K130" s="100">
        <f t="shared" si="9"/>
        <v>3.9299999999999997</v>
      </c>
      <c r="L130" s="101">
        <v>26</v>
      </c>
      <c r="M130" s="106">
        <v>7.4</v>
      </c>
      <c r="N130" s="105">
        <v>1</v>
      </c>
      <c r="O130" s="102"/>
      <c r="P130" s="105" t="s">
        <v>38</v>
      </c>
      <c r="Q130" s="89"/>
      <c r="R130" s="89">
        <f t="shared" si="8"/>
        <v>26</v>
      </c>
    </row>
    <row r="131" spans="2:21" ht="15" customHeight="1" x14ac:dyDescent="0.25">
      <c r="B131" s="105" t="s">
        <v>64</v>
      </c>
      <c r="C131" s="105">
        <v>422</v>
      </c>
      <c r="D131" s="105">
        <v>26</v>
      </c>
      <c r="E131" s="105" t="s">
        <v>44</v>
      </c>
      <c r="F131" s="105" t="s">
        <v>49</v>
      </c>
      <c r="G131" s="110">
        <v>3</v>
      </c>
      <c r="H131" s="106">
        <v>81</v>
      </c>
      <c r="I131" s="101">
        <v>10.199999999999999</v>
      </c>
      <c r="J131" s="99">
        <v>7.2</v>
      </c>
      <c r="K131" s="100">
        <f t="shared" si="9"/>
        <v>3.0599999999999996</v>
      </c>
      <c r="L131" s="101">
        <v>8</v>
      </c>
      <c r="M131" s="106">
        <v>3.5</v>
      </c>
      <c r="N131" s="105">
        <v>1</v>
      </c>
      <c r="O131" s="102"/>
      <c r="P131" s="105" t="s">
        <v>38</v>
      </c>
      <c r="Q131" s="89"/>
      <c r="R131" s="89">
        <f t="shared" si="8"/>
        <v>8</v>
      </c>
    </row>
    <row r="132" spans="2:21" ht="15" customHeight="1" x14ac:dyDescent="0.2">
      <c r="B132" s="105" t="s">
        <v>64</v>
      </c>
      <c r="C132" s="105">
        <v>422</v>
      </c>
      <c r="D132" s="105">
        <v>27</v>
      </c>
      <c r="E132" s="105" t="s">
        <v>40</v>
      </c>
      <c r="F132" s="105" t="s">
        <v>50</v>
      </c>
      <c r="G132" s="105">
        <v>5</v>
      </c>
      <c r="H132" s="106">
        <v>121.6</v>
      </c>
      <c r="I132" s="101">
        <v>14.8</v>
      </c>
      <c r="J132" s="99">
        <v>4.5</v>
      </c>
      <c r="K132" s="100">
        <f t="shared" si="9"/>
        <v>4.4400000000000004</v>
      </c>
      <c r="L132" s="101">
        <v>31</v>
      </c>
      <c r="M132" s="106">
        <v>5.9</v>
      </c>
      <c r="N132" s="105">
        <v>1</v>
      </c>
      <c r="O132" s="102"/>
      <c r="P132" s="105" t="s">
        <v>38</v>
      </c>
      <c r="Q132" s="89"/>
      <c r="R132" s="89">
        <f t="shared" si="8"/>
        <v>31</v>
      </c>
    </row>
    <row r="133" spans="2:21" ht="15" x14ac:dyDescent="0.2">
      <c r="B133" s="203" t="s">
        <v>64</v>
      </c>
      <c r="C133" s="203">
        <v>422</v>
      </c>
      <c r="D133" s="203">
        <v>28</v>
      </c>
      <c r="E133" s="203" t="s">
        <v>43</v>
      </c>
      <c r="F133" s="203" t="s">
        <v>50</v>
      </c>
      <c r="G133" s="213">
        <v>4</v>
      </c>
      <c r="H133" s="204">
        <v>101.01</v>
      </c>
      <c r="I133" s="205">
        <v>11.8</v>
      </c>
      <c r="J133" s="206">
        <v>7.5</v>
      </c>
      <c r="K133" s="207">
        <f t="shared" si="9"/>
        <v>3.54</v>
      </c>
      <c r="L133" s="197">
        <v>30</v>
      </c>
      <c r="M133" s="204">
        <v>6.47</v>
      </c>
      <c r="N133" s="203">
        <v>1</v>
      </c>
      <c r="O133" s="198">
        <f>(H133+K133+M133*0.4+N133*2)*$O$4</f>
        <v>1225838.0160000001</v>
      </c>
      <c r="P133" s="203" t="s">
        <v>42</v>
      </c>
      <c r="Q133" s="197"/>
      <c r="R133" s="197">
        <f t="shared" si="8"/>
        <v>30</v>
      </c>
      <c r="S133" s="200"/>
      <c r="T133" s="36"/>
      <c r="U133" s="95"/>
    </row>
    <row r="134" spans="2:21" ht="15" customHeight="1" x14ac:dyDescent="0.25">
      <c r="B134" s="105" t="s">
        <v>64</v>
      </c>
      <c r="C134" s="105">
        <v>422</v>
      </c>
      <c r="D134" s="105">
        <v>29</v>
      </c>
      <c r="E134" s="105" t="s">
        <v>34</v>
      </c>
      <c r="F134" s="105" t="s">
        <v>50</v>
      </c>
      <c r="G134" s="110">
        <v>4</v>
      </c>
      <c r="H134" s="106">
        <v>100.9</v>
      </c>
      <c r="I134" s="101">
        <v>13.1</v>
      </c>
      <c r="J134" s="99">
        <v>13.5</v>
      </c>
      <c r="K134" s="100">
        <f t="shared" si="9"/>
        <v>3.9299999999999997</v>
      </c>
      <c r="L134" s="101">
        <v>29</v>
      </c>
      <c r="M134" s="106">
        <v>7.4</v>
      </c>
      <c r="N134" s="105">
        <v>1</v>
      </c>
      <c r="O134" s="102"/>
      <c r="P134" s="105" t="s">
        <v>38</v>
      </c>
      <c r="Q134" s="89"/>
      <c r="R134" s="89">
        <f t="shared" si="8"/>
        <v>29</v>
      </c>
    </row>
    <row r="135" spans="2:21" ht="15" customHeight="1" x14ac:dyDescent="0.25">
      <c r="B135" s="105" t="s">
        <v>64</v>
      </c>
      <c r="C135" s="105">
        <v>422</v>
      </c>
      <c r="D135" s="105">
        <v>30</v>
      </c>
      <c r="E135" s="105" t="s">
        <v>44</v>
      </c>
      <c r="F135" s="105" t="s">
        <v>50</v>
      </c>
      <c r="G135" s="110">
        <v>3</v>
      </c>
      <c r="H135" s="106">
        <v>81</v>
      </c>
      <c r="I135" s="101">
        <v>10.199999999999999</v>
      </c>
      <c r="J135" s="99">
        <v>7.2</v>
      </c>
      <c r="K135" s="100">
        <f t="shared" si="9"/>
        <v>3.0599999999999996</v>
      </c>
      <c r="L135" s="101">
        <v>9</v>
      </c>
      <c r="M135" s="106">
        <v>4.0999999999999996</v>
      </c>
      <c r="N135" s="105">
        <v>1</v>
      </c>
      <c r="O135" s="102"/>
      <c r="P135" s="105" t="s">
        <v>38</v>
      </c>
      <c r="Q135" s="89"/>
      <c r="R135" s="89">
        <f t="shared" si="8"/>
        <v>9</v>
      </c>
    </row>
    <row r="136" spans="2:21" ht="15" customHeight="1" x14ac:dyDescent="0.25">
      <c r="B136" s="105" t="s">
        <v>64</v>
      </c>
      <c r="C136" s="105">
        <v>422</v>
      </c>
      <c r="D136" s="105">
        <v>31</v>
      </c>
      <c r="E136" s="105" t="s">
        <v>51</v>
      </c>
      <c r="F136" s="105" t="s">
        <v>52</v>
      </c>
      <c r="G136" s="110">
        <v>6</v>
      </c>
      <c r="H136" s="106">
        <v>149.6</v>
      </c>
      <c r="I136" s="101">
        <v>77.3</v>
      </c>
      <c r="J136" s="99" t="s">
        <v>37</v>
      </c>
      <c r="K136" s="100">
        <v>16.73</v>
      </c>
      <c r="L136" s="101">
        <v>33</v>
      </c>
      <c r="M136" s="106">
        <v>4.3</v>
      </c>
      <c r="N136" s="105">
        <v>2</v>
      </c>
      <c r="O136" s="102"/>
      <c r="P136" s="105" t="s">
        <v>38</v>
      </c>
      <c r="Q136" s="89"/>
      <c r="R136" s="89">
        <f t="shared" si="8"/>
        <v>33</v>
      </c>
    </row>
    <row r="137" spans="2:21" ht="15" customHeight="1" x14ac:dyDescent="0.25">
      <c r="B137" s="105" t="s">
        <v>64</v>
      </c>
      <c r="C137" s="105">
        <v>422</v>
      </c>
      <c r="D137" s="105">
        <v>32</v>
      </c>
      <c r="E137" s="105" t="s">
        <v>53</v>
      </c>
      <c r="F137" s="105" t="s">
        <v>52</v>
      </c>
      <c r="G137" s="110">
        <v>6</v>
      </c>
      <c r="H137" s="106">
        <v>145.80000000000001</v>
      </c>
      <c r="I137" s="101">
        <v>72.5</v>
      </c>
      <c r="J137" s="99" t="s">
        <v>37</v>
      </c>
      <c r="K137" s="100">
        <v>16.25</v>
      </c>
      <c r="L137" s="101">
        <v>32</v>
      </c>
      <c r="M137" s="106">
        <v>7.4</v>
      </c>
      <c r="N137" s="105">
        <v>2</v>
      </c>
      <c r="O137" s="102"/>
      <c r="P137" s="105" t="s">
        <v>38</v>
      </c>
      <c r="Q137" s="89"/>
      <c r="R137" s="89">
        <f t="shared" si="8"/>
        <v>32</v>
      </c>
    </row>
    <row r="138" spans="2:21" ht="15" customHeight="1" x14ac:dyDescent="0.25">
      <c r="B138" s="105" t="s">
        <v>64</v>
      </c>
      <c r="C138" s="105">
        <v>422</v>
      </c>
      <c r="D138" s="105">
        <v>33</v>
      </c>
      <c r="E138" s="105" t="s">
        <v>54</v>
      </c>
      <c r="F138" s="105" t="s">
        <v>55</v>
      </c>
      <c r="G138" s="110">
        <v>5</v>
      </c>
      <c r="H138" s="106">
        <v>125</v>
      </c>
      <c r="I138" s="101">
        <v>41</v>
      </c>
      <c r="J138" s="101" t="s">
        <v>37</v>
      </c>
      <c r="K138" s="117">
        <v>11.2</v>
      </c>
      <c r="L138" s="101">
        <v>2</v>
      </c>
      <c r="M138" s="106">
        <v>6.1</v>
      </c>
      <c r="N138" s="105">
        <v>2</v>
      </c>
      <c r="O138" s="118"/>
      <c r="P138" s="105" t="s">
        <v>38</v>
      </c>
      <c r="Q138" s="89"/>
      <c r="R138" s="89">
        <f t="shared" si="8"/>
        <v>2</v>
      </c>
    </row>
    <row r="139" spans="2:21" ht="15" customHeight="1" thickBot="1" x14ac:dyDescent="0.3">
      <c r="B139" s="119" t="s">
        <v>64</v>
      </c>
      <c r="C139" s="119">
        <v>422</v>
      </c>
      <c r="D139" s="119">
        <v>34</v>
      </c>
      <c r="E139" s="119" t="s">
        <v>56</v>
      </c>
      <c r="F139" s="119" t="s">
        <v>55</v>
      </c>
      <c r="G139" s="120">
        <v>5</v>
      </c>
      <c r="H139" s="121">
        <v>124.3</v>
      </c>
      <c r="I139" s="122">
        <v>39.9</v>
      </c>
      <c r="J139" s="133" t="s">
        <v>37</v>
      </c>
      <c r="K139" s="100">
        <v>10.98</v>
      </c>
      <c r="L139" s="101">
        <v>34</v>
      </c>
      <c r="M139" s="121">
        <v>7.4</v>
      </c>
      <c r="N139" s="119">
        <v>2</v>
      </c>
      <c r="O139" s="102"/>
      <c r="P139" s="119" t="s">
        <v>38</v>
      </c>
      <c r="Q139" s="89"/>
      <c r="R139" s="89">
        <f t="shared" si="8"/>
        <v>34</v>
      </c>
    </row>
    <row r="140" spans="2:21" ht="15.75" customHeight="1" thickBot="1" x14ac:dyDescent="0.3">
      <c r="B140" s="135" t="s">
        <v>57</v>
      </c>
      <c r="C140" s="136"/>
      <c r="D140" s="136"/>
      <c r="E140" s="136"/>
      <c r="F140" s="136"/>
      <c r="G140" s="136"/>
      <c r="H140" s="126">
        <f>SUMIF(P106:P139,"כן",H106:H139)/COUNTIF(P106:P139,"כן")</f>
        <v>103.26473684210526</v>
      </c>
      <c r="I140" s="138"/>
      <c r="J140" s="138"/>
      <c r="K140" s="138"/>
      <c r="L140" s="138"/>
      <c r="M140" s="139" t="s">
        <v>58</v>
      </c>
      <c r="N140" s="136"/>
      <c r="O140" s="129"/>
      <c r="P140" s="130">
        <f>COUNTIF(P106:P139,"כן")/COUNT(D106:D139)</f>
        <v>0.55882352941176472</v>
      </c>
      <c r="Q140" s="130"/>
      <c r="R140" s="130">
        <f t="shared" ref="R140:R203" si="11">L140</f>
        <v>0</v>
      </c>
      <c r="S140" s="37"/>
    </row>
    <row r="141" spans="2:21" ht="15" customHeight="1" x14ac:dyDescent="0.2">
      <c r="B141" s="96" t="s">
        <v>65</v>
      </c>
      <c r="C141" s="96">
        <v>422</v>
      </c>
      <c r="D141" s="96">
        <v>1</v>
      </c>
      <c r="E141" s="96" t="s">
        <v>60</v>
      </c>
      <c r="F141" s="96" t="s">
        <v>36</v>
      </c>
      <c r="G141" s="96">
        <v>3</v>
      </c>
      <c r="H141" s="98">
        <v>90.4</v>
      </c>
      <c r="I141" s="140">
        <v>108.8</v>
      </c>
      <c r="J141" s="140" t="s">
        <v>37</v>
      </c>
      <c r="K141" s="100">
        <v>19.88</v>
      </c>
      <c r="L141" s="105">
        <v>1</v>
      </c>
      <c r="M141" s="131">
        <v>5.3</v>
      </c>
      <c r="N141" s="96">
        <v>1</v>
      </c>
      <c r="O141" s="102"/>
      <c r="P141" s="96" t="s">
        <v>38</v>
      </c>
      <c r="Q141" s="89"/>
      <c r="R141" s="89">
        <f t="shared" si="11"/>
        <v>1</v>
      </c>
    </row>
    <row r="142" spans="2:21" ht="15" customHeight="1" x14ac:dyDescent="0.2">
      <c r="B142" s="105" t="s">
        <v>65</v>
      </c>
      <c r="C142" s="105">
        <v>422</v>
      </c>
      <c r="D142" s="105">
        <v>2</v>
      </c>
      <c r="E142" s="105" t="s">
        <v>35</v>
      </c>
      <c r="F142" s="105" t="s">
        <v>36</v>
      </c>
      <c r="G142" s="105">
        <v>5</v>
      </c>
      <c r="H142" s="106">
        <v>121.6</v>
      </c>
      <c r="I142" s="101">
        <v>212</v>
      </c>
      <c r="J142" s="99" t="s">
        <v>37</v>
      </c>
      <c r="K142" s="100">
        <v>21</v>
      </c>
      <c r="L142" s="105">
        <v>2</v>
      </c>
      <c r="M142" s="132">
        <v>3.4</v>
      </c>
      <c r="N142" s="105">
        <v>2</v>
      </c>
      <c r="O142" s="102"/>
      <c r="P142" s="105" t="s">
        <v>38</v>
      </c>
      <c r="Q142" s="89"/>
      <c r="R142" s="89">
        <f t="shared" si="11"/>
        <v>2</v>
      </c>
    </row>
    <row r="143" spans="2:21" ht="15" customHeight="1" x14ac:dyDescent="0.2">
      <c r="B143" s="105" t="s">
        <v>65</v>
      </c>
      <c r="C143" s="105">
        <v>422</v>
      </c>
      <c r="D143" s="105">
        <v>3</v>
      </c>
      <c r="E143" s="105" t="s">
        <v>35</v>
      </c>
      <c r="F143" s="105" t="s">
        <v>36</v>
      </c>
      <c r="G143" s="105">
        <v>5</v>
      </c>
      <c r="H143" s="106">
        <v>121.6</v>
      </c>
      <c r="I143" s="101">
        <v>137</v>
      </c>
      <c r="J143" s="99" t="s">
        <v>37</v>
      </c>
      <c r="K143" s="100">
        <v>21</v>
      </c>
      <c r="L143" s="105">
        <v>4</v>
      </c>
      <c r="M143" s="132">
        <v>9.9</v>
      </c>
      <c r="N143" s="105">
        <v>2</v>
      </c>
      <c r="O143" s="102"/>
      <c r="P143" s="105" t="s">
        <v>38</v>
      </c>
      <c r="Q143" s="89"/>
      <c r="R143" s="89">
        <f t="shared" si="11"/>
        <v>4</v>
      </c>
    </row>
    <row r="144" spans="2:21" ht="15" x14ac:dyDescent="0.2">
      <c r="B144" s="194" t="s">
        <v>65</v>
      </c>
      <c r="C144" s="194">
        <v>422</v>
      </c>
      <c r="D144" s="194">
        <v>4</v>
      </c>
      <c r="E144" s="194" t="s">
        <v>43</v>
      </c>
      <c r="F144" s="194" t="s">
        <v>41</v>
      </c>
      <c r="G144" s="194">
        <v>4</v>
      </c>
      <c r="H144" s="195">
        <v>101.68</v>
      </c>
      <c r="I144" s="202">
        <v>13.38</v>
      </c>
      <c r="J144" s="196">
        <v>10.8</v>
      </c>
      <c r="K144" s="207">
        <f t="shared" ref="K144:K158" si="12">I144*0.3</f>
        <v>4.0140000000000002</v>
      </c>
      <c r="L144" s="208">
        <v>7</v>
      </c>
      <c r="M144" s="209">
        <v>3.43</v>
      </c>
      <c r="N144" s="194">
        <v>1</v>
      </c>
      <c r="O144" s="198">
        <f>(H144+K144+M144*0.4+N144*2)*$O$4</f>
        <v>1225029.3119999999</v>
      </c>
      <c r="P144" s="194" t="s">
        <v>42</v>
      </c>
      <c r="Q144" s="197"/>
      <c r="R144" s="197">
        <f t="shared" si="11"/>
        <v>7</v>
      </c>
      <c r="S144" s="200"/>
      <c r="T144" s="36"/>
      <c r="U144" s="95"/>
    </row>
    <row r="145" spans="2:21" ht="15" customHeight="1" x14ac:dyDescent="0.2">
      <c r="B145" s="105" t="s">
        <v>65</v>
      </c>
      <c r="C145" s="105">
        <v>422</v>
      </c>
      <c r="D145" s="105">
        <v>5</v>
      </c>
      <c r="E145" s="105" t="s">
        <v>61</v>
      </c>
      <c r="F145" s="105" t="s">
        <v>41</v>
      </c>
      <c r="G145" s="105">
        <v>5</v>
      </c>
      <c r="H145" s="106">
        <v>121.5</v>
      </c>
      <c r="I145" s="101">
        <v>18.5</v>
      </c>
      <c r="J145" s="99">
        <v>13</v>
      </c>
      <c r="K145" s="100">
        <f t="shared" si="12"/>
        <v>5.55</v>
      </c>
      <c r="L145" s="105">
        <v>5</v>
      </c>
      <c r="M145" s="132">
        <v>3.4</v>
      </c>
      <c r="N145" s="105">
        <v>2</v>
      </c>
      <c r="O145" s="102"/>
      <c r="P145" s="105" t="s">
        <v>38</v>
      </c>
      <c r="Q145" s="89"/>
      <c r="R145" s="89">
        <f t="shared" si="11"/>
        <v>5</v>
      </c>
    </row>
    <row r="146" spans="2:21" ht="15" customHeight="1" x14ac:dyDescent="0.2">
      <c r="B146" s="105" t="s">
        <v>65</v>
      </c>
      <c r="C146" s="105">
        <v>422</v>
      </c>
      <c r="D146" s="105">
        <v>6</v>
      </c>
      <c r="E146" s="105" t="s">
        <v>40</v>
      </c>
      <c r="F146" s="105" t="s">
        <v>41</v>
      </c>
      <c r="G146" s="105">
        <v>5</v>
      </c>
      <c r="H146" s="106">
        <v>121.5</v>
      </c>
      <c r="I146" s="101">
        <v>14.9</v>
      </c>
      <c r="J146" s="99">
        <v>13</v>
      </c>
      <c r="K146" s="100">
        <f t="shared" si="12"/>
        <v>4.47</v>
      </c>
      <c r="L146" s="105">
        <v>6</v>
      </c>
      <c r="M146" s="141">
        <v>5.3</v>
      </c>
      <c r="N146" s="105">
        <v>1</v>
      </c>
      <c r="O146" s="102"/>
      <c r="P146" s="105" t="s">
        <v>38</v>
      </c>
      <c r="Q146" s="89"/>
      <c r="R146" s="89">
        <f t="shared" si="11"/>
        <v>6</v>
      </c>
    </row>
    <row r="147" spans="2:21" ht="15" x14ac:dyDescent="0.2">
      <c r="B147" s="194" t="s">
        <v>65</v>
      </c>
      <c r="C147" s="194">
        <v>422</v>
      </c>
      <c r="D147" s="194">
        <v>7</v>
      </c>
      <c r="E147" s="194" t="s">
        <v>43</v>
      </c>
      <c r="F147" s="194" t="s">
        <v>41</v>
      </c>
      <c r="G147" s="194">
        <v>4</v>
      </c>
      <c r="H147" s="195">
        <v>102.24</v>
      </c>
      <c r="I147" s="202">
        <v>13.38</v>
      </c>
      <c r="J147" s="196">
        <v>10.8</v>
      </c>
      <c r="K147" s="207">
        <f t="shared" si="12"/>
        <v>4.0140000000000002</v>
      </c>
      <c r="L147" s="208">
        <v>9</v>
      </c>
      <c r="M147" s="216">
        <v>9.93</v>
      </c>
      <c r="N147" s="194">
        <v>1</v>
      </c>
      <c r="O147" s="198">
        <f>(H147+K147+M147*0.4+N147*2)*$O$4</f>
        <v>1260522.4319999998</v>
      </c>
      <c r="P147" s="194" t="s">
        <v>42</v>
      </c>
      <c r="Q147" s="197"/>
      <c r="R147" s="197">
        <f t="shared" si="11"/>
        <v>9</v>
      </c>
      <c r="S147" s="200"/>
      <c r="T147" s="36"/>
      <c r="U147" s="95"/>
    </row>
    <row r="148" spans="2:21" ht="15" x14ac:dyDescent="0.2">
      <c r="B148" s="194" t="s">
        <v>65</v>
      </c>
      <c r="C148" s="194">
        <v>422</v>
      </c>
      <c r="D148" s="194">
        <v>8</v>
      </c>
      <c r="E148" s="194" t="s">
        <v>44</v>
      </c>
      <c r="F148" s="194" t="s">
        <v>41</v>
      </c>
      <c r="G148" s="194">
        <v>3</v>
      </c>
      <c r="H148" s="195">
        <v>82.39</v>
      </c>
      <c r="I148" s="202">
        <v>11.95</v>
      </c>
      <c r="J148" s="196" t="s">
        <v>37</v>
      </c>
      <c r="K148" s="207">
        <f t="shared" si="12"/>
        <v>3.5849999999999995</v>
      </c>
      <c r="L148" s="208">
        <v>8</v>
      </c>
      <c r="M148" s="216">
        <v>3.25</v>
      </c>
      <c r="N148" s="194">
        <v>1</v>
      </c>
      <c r="O148" s="198">
        <f>(H148+K148+M148*0.4+N148*2)*$O$4</f>
        <v>1002736.7999999999</v>
      </c>
      <c r="P148" s="194" t="s">
        <v>42</v>
      </c>
      <c r="Q148" s="197"/>
      <c r="R148" s="197">
        <f t="shared" si="11"/>
        <v>8</v>
      </c>
      <c r="S148" s="200"/>
      <c r="T148" s="36"/>
      <c r="U148" s="95"/>
    </row>
    <row r="149" spans="2:21" ht="15" x14ac:dyDescent="0.2">
      <c r="B149" s="203" t="s">
        <v>65</v>
      </c>
      <c r="C149" s="203">
        <v>422</v>
      </c>
      <c r="D149" s="203">
        <v>9</v>
      </c>
      <c r="E149" s="203" t="s">
        <v>43</v>
      </c>
      <c r="F149" s="203" t="s">
        <v>45</v>
      </c>
      <c r="G149" s="203">
        <v>4</v>
      </c>
      <c r="H149" s="204">
        <v>101.68</v>
      </c>
      <c r="I149" s="205">
        <v>13.38</v>
      </c>
      <c r="J149" s="206">
        <v>10.8</v>
      </c>
      <c r="K149" s="207">
        <f t="shared" si="12"/>
        <v>4.0140000000000002</v>
      </c>
      <c r="L149" s="208">
        <v>12</v>
      </c>
      <c r="M149" s="217">
        <v>3.43</v>
      </c>
      <c r="N149" s="203">
        <v>1</v>
      </c>
      <c r="O149" s="198">
        <f>(H149+K149+M149*0.4+N149*2)*$O$4</f>
        <v>1225029.3119999999</v>
      </c>
      <c r="P149" s="203" t="s">
        <v>42</v>
      </c>
      <c r="Q149" s="197"/>
      <c r="R149" s="197">
        <f t="shared" si="11"/>
        <v>12</v>
      </c>
      <c r="S149" s="200"/>
      <c r="T149" s="36"/>
      <c r="U149" s="95"/>
    </row>
    <row r="150" spans="2:21" ht="15" customHeight="1" x14ac:dyDescent="0.2">
      <c r="B150" s="105" t="s">
        <v>65</v>
      </c>
      <c r="C150" s="105">
        <v>422</v>
      </c>
      <c r="D150" s="105">
        <v>10</v>
      </c>
      <c r="E150" s="105" t="s">
        <v>40</v>
      </c>
      <c r="F150" s="105" t="s">
        <v>45</v>
      </c>
      <c r="G150" s="105">
        <v>5</v>
      </c>
      <c r="H150" s="106">
        <v>121.5</v>
      </c>
      <c r="I150" s="101">
        <v>14.9</v>
      </c>
      <c r="J150" s="99">
        <v>13</v>
      </c>
      <c r="K150" s="100">
        <f t="shared" si="12"/>
        <v>4.47</v>
      </c>
      <c r="L150" s="105">
        <v>10</v>
      </c>
      <c r="M150" s="141">
        <v>3.4</v>
      </c>
      <c r="N150" s="105">
        <v>2</v>
      </c>
      <c r="O150" s="102"/>
      <c r="P150" s="105" t="s">
        <v>38</v>
      </c>
      <c r="Q150" s="89"/>
      <c r="R150" s="89">
        <f t="shared" si="11"/>
        <v>10</v>
      </c>
    </row>
    <row r="151" spans="2:21" ht="15" customHeight="1" x14ac:dyDescent="0.2">
      <c r="B151" s="105" t="s">
        <v>65</v>
      </c>
      <c r="C151" s="105">
        <v>422</v>
      </c>
      <c r="D151" s="105">
        <v>11</v>
      </c>
      <c r="E151" s="105" t="s">
        <v>40</v>
      </c>
      <c r="F151" s="105" t="s">
        <v>45</v>
      </c>
      <c r="G151" s="105">
        <v>5</v>
      </c>
      <c r="H151" s="106">
        <v>121.5</v>
      </c>
      <c r="I151" s="101">
        <v>14.9</v>
      </c>
      <c r="J151" s="99">
        <v>13</v>
      </c>
      <c r="K151" s="100">
        <f t="shared" si="12"/>
        <v>4.47</v>
      </c>
      <c r="L151" s="105">
        <v>11</v>
      </c>
      <c r="M151" s="141">
        <v>5.3</v>
      </c>
      <c r="N151" s="105">
        <v>2</v>
      </c>
      <c r="O151" s="102"/>
      <c r="P151" s="105" t="s">
        <v>38</v>
      </c>
      <c r="Q151" s="89"/>
      <c r="R151" s="89">
        <f t="shared" si="11"/>
        <v>11</v>
      </c>
    </row>
    <row r="152" spans="2:21" ht="15" x14ac:dyDescent="0.2">
      <c r="B152" s="203" t="s">
        <v>65</v>
      </c>
      <c r="C152" s="203">
        <v>422</v>
      </c>
      <c r="D152" s="203">
        <v>12</v>
      </c>
      <c r="E152" s="203" t="s">
        <v>43</v>
      </c>
      <c r="F152" s="203" t="s">
        <v>45</v>
      </c>
      <c r="G152" s="203">
        <v>4</v>
      </c>
      <c r="H152" s="204">
        <v>102.24</v>
      </c>
      <c r="I152" s="205">
        <v>13.38</v>
      </c>
      <c r="J152" s="206">
        <v>10.8</v>
      </c>
      <c r="K152" s="207">
        <f t="shared" si="12"/>
        <v>4.0140000000000002</v>
      </c>
      <c r="L152" s="208">
        <v>14</v>
      </c>
      <c r="M152" s="217">
        <v>9.93</v>
      </c>
      <c r="N152" s="203">
        <v>1</v>
      </c>
      <c r="O152" s="198">
        <f>(H152+K152+M152*0.4+N152*2)*$O$4</f>
        <v>1260522.4319999998</v>
      </c>
      <c r="P152" s="203" t="s">
        <v>42</v>
      </c>
      <c r="Q152" s="197"/>
      <c r="R152" s="197">
        <f t="shared" si="11"/>
        <v>14</v>
      </c>
      <c r="S152" s="200"/>
      <c r="T152" s="36"/>
      <c r="U152" s="95"/>
    </row>
    <row r="153" spans="2:21" ht="15" x14ac:dyDescent="0.2">
      <c r="B153" s="194" t="s">
        <v>65</v>
      </c>
      <c r="C153" s="194">
        <v>422</v>
      </c>
      <c r="D153" s="194">
        <v>13</v>
      </c>
      <c r="E153" s="194" t="s">
        <v>44</v>
      </c>
      <c r="F153" s="194" t="s">
        <v>45</v>
      </c>
      <c r="G153" s="194">
        <v>3</v>
      </c>
      <c r="H153" s="195">
        <v>82.39</v>
      </c>
      <c r="I153" s="202">
        <v>11.95</v>
      </c>
      <c r="J153" s="196" t="s">
        <v>37</v>
      </c>
      <c r="K153" s="207">
        <f t="shared" si="12"/>
        <v>3.5849999999999995</v>
      </c>
      <c r="L153" s="208">
        <v>13</v>
      </c>
      <c r="M153" s="216">
        <v>3.25</v>
      </c>
      <c r="N153" s="194">
        <v>1</v>
      </c>
      <c r="O153" s="198">
        <f>(H153+K153+M153*0.4+N153*2)*$O$4</f>
        <v>1002736.7999999999</v>
      </c>
      <c r="P153" s="194" t="s">
        <v>42</v>
      </c>
      <c r="Q153" s="197"/>
      <c r="R153" s="197">
        <f t="shared" si="11"/>
        <v>13</v>
      </c>
      <c r="S153" s="200"/>
      <c r="T153" s="36"/>
      <c r="U153" s="95"/>
    </row>
    <row r="154" spans="2:21" ht="15" customHeight="1" x14ac:dyDescent="0.2">
      <c r="B154" s="105" t="s">
        <v>65</v>
      </c>
      <c r="C154" s="105">
        <v>422</v>
      </c>
      <c r="D154" s="105">
        <v>14</v>
      </c>
      <c r="E154" s="105" t="s">
        <v>43</v>
      </c>
      <c r="F154" s="105" t="s">
        <v>46</v>
      </c>
      <c r="G154" s="105">
        <v>4</v>
      </c>
      <c r="H154" s="106">
        <v>102</v>
      </c>
      <c r="I154" s="101">
        <v>13.4</v>
      </c>
      <c r="J154" s="99">
        <v>10.8</v>
      </c>
      <c r="K154" s="100">
        <f t="shared" si="12"/>
        <v>4.0199999999999996</v>
      </c>
      <c r="L154" s="105">
        <v>17</v>
      </c>
      <c r="M154" s="141">
        <v>3.6</v>
      </c>
      <c r="N154" s="105">
        <v>1</v>
      </c>
      <c r="O154" s="102"/>
      <c r="P154" s="105" t="s">
        <v>38</v>
      </c>
      <c r="Q154" s="89"/>
      <c r="R154" s="89">
        <f t="shared" si="11"/>
        <v>17</v>
      </c>
    </row>
    <row r="155" spans="2:21" ht="15" customHeight="1" x14ac:dyDescent="0.2">
      <c r="B155" s="105" t="s">
        <v>65</v>
      </c>
      <c r="C155" s="105">
        <v>422</v>
      </c>
      <c r="D155" s="105">
        <v>15</v>
      </c>
      <c r="E155" s="105" t="s">
        <v>40</v>
      </c>
      <c r="F155" s="105" t="s">
        <v>46</v>
      </c>
      <c r="G155" s="105">
        <v>5</v>
      </c>
      <c r="H155" s="106">
        <v>121.5</v>
      </c>
      <c r="I155" s="101">
        <v>14.9</v>
      </c>
      <c r="J155" s="99">
        <v>13</v>
      </c>
      <c r="K155" s="100">
        <f t="shared" si="12"/>
        <v>4.47</v>
      </c>
      <c r="L155" s="105">
        <v>15</v>
      </c>
      <c r="M155" s="141">
        <v>3.4</v>
      </c>
      <c r="N155" s="105">
        <v>2</v>
      </c>
      <c r="O155" s="102"/>
      <c r="P155" s="105" t="s">
        <v>38</v>
      </c>
      <c r="Q155" s="89"/>
      <c r="R155" s="89">
        <f t="shared" si="11"/>
        <v>15</v>
      </c>
    </row>
    <row r="156" spans="2:21" ht="15" customHeight="1" x14ac:dyDescent="0.2">
      <c r="B156" s="105" t="s">
        <v>65</v>
      </c>
      <c r="C156" s="105">
        <v>422</v>
      </c>
      <c r="D156" s="105">
        <v>16</v>
      </c>
      <c r="E156" s="105" t="s">
        <v>40</v>
      </c>
      <c r="F156" s="105" t="s">
        <v>46</v>
      </c>
      <c r="G156" s="105">
        <v>5</v>
      </c>
      <c r="H156" s="106">
        <v>121.5</v>
      </c>
      <c r="I156" s="101">
        <v>14.9</v>
      </c>
      <c r="J156" s="99">
        <v>13</v>
      </c>
      <c r="K156" s="100">
        <f t="shared" si="12"/>
        <v>4.47</v>
      </c>
      <c r="L156" s="105">
        <v>16</v>
      </c>
      <c r="M156" s="141">
        <v>5.3</v>
      </c>
      <c r="N156" s="105">
        <v>2</v>
      </c>
      <c r="O156" s="102"/>
      <c r="P156" s="105" t="s">
        <v>38</v>
      </c>
      <c r="Q156" s="89"/>
      <c r="R156" s="89">
        <f t="shared" si="11"/>
        <v>16</v>
      </c>
    </row>
    <row r="157" spans="2:21" ht="15" customHeight="1" x14ac:dyDescent="0.2">
      <c r="B157" s="105" t="s">
        <v>65</v>
      </c>
      <c r="C157" s="105">
        <v>422</v>
      </c>
      <c r="D157" s="105">
        <v>17</v>
      </c>
      <c r="E157" s="105" t="s">
        <v>43</v>
      </c>
      <c r="F157" s="105" t="s">
        <v>46</v>
      </c>
      <c r="G157" s="105">
        <v>4</v>
      </c>
      <c r="H157" s="106">
        <v>102</v>
      </c>
      <c r="I157" s="101">
        <v>13.4</v>
      </c>
      <c r="J157" s="99">
        <v>10.8</v>
      </c>
      <c r="K157" s="100">
        <f t="shared" si="12"/>
        <v>4.0199999999999996</v>
      </c>
      <c r="L157" s="105">
        <v>19</v>
      </c>
      <c r="M157" s="141">
        <v>9.9</v>
      </c>
      <c r="N157" s="105">
        <v>1</v>
      </c>
      <c r="O157" s="102"/>
      <c r="P157" s="105" t="s">
        <v>38</v>
      </c>
      <c r="Q157" s="89"/>
      <c r="R157" s="89">
        <f t="shared" si="11"/>
        <v>19</v>
      </c>
    </row>
    <row r="158" spans="2:21" ht="15" x14ac:dyDescent="0.2">
      <c r="B158" s="194" t="s">
        <v>65</v>
      </c>
      <c r="C158" s="194">
        <v>422</v>
      </c>
      <c r="D158" s="194">
        <v>18</v>
      </c>
      <c r="E158" s="194" t="s">
        <v>44</v>
      </c>
      <c r="F158" s="194" t="s">
        <v>46</v>
      </c>
      <c r="G158" s="194">
        <v>3</v>
      </c>
      <c r="H158" s="195">
        <v>82.39</v>
      </c>
      <c r="I158" s="202">
        <v>11.95</v>
      </c>
      <c r="J158" s="196" t="s">
        <v>37</v>
      </c>
      <c r="K158" s="207">
        <f t="shared" si="12"/>
        <v>3.5849999999999995</v>
      </c>
      <c r="L158" s="208">
        <v>18</v>
      </c>
      <c r="M158" s="216">
        <v>3.25</v>
      </c>
      <c r="N158" s="194">
        <v>1</v>
      </c>
      <c r="O158" s="198">
        <f>(H158+K158+M158*0.4+N158*2)*$O$4</f>
        <v>1002736.7999999999</v>
      </c>
      <c r="P158" s="194" t="s">
        <v>42</v>
      </c>
      <c r="Q158" s="197"/>
      <c r="R158" s="197">
        <f t="shared" si="11"/>
        <v>18</v>
      </c>
      <c r="S158" s="200"/>
      <c r="T158" s="36"/>
      <c r="U158" s="95"/>
    </row>
    <row r="159" spans="2:21" ht="15" customHeight="1" x14ac:dyDescent="0.2">
      <c r="B159" s="105" t="s">
        <v>65</v>
      </c>
      <c r="C159" s="105">
        <v>422</v>
      </c>
      <c r="D159" s="105">
        <v>19</v>
      </c>
      <c r="E159" s="105" t="s">
        <v>62</v>
      </c>
      <c r="F159" s="105" t="s">
        <v>47</v>
      </c>
      <c r="G159" s="105">
        <v>6</v>
      </c>
      <c r="H159" s="106">
        <v>149.5</v>
      </c>
      <c r="I159" s="101">
        <v>98.3</v>
      </c>
      <c r="J159" s="99" t="s">
        <v>37</v>
      </c>
      <c r="K159" s="100">
        <v>18.829999999999998</v>
      </c>
      <c r="L159" s="105">
        <v>20</v>
      </c>
      <c r="M159" s="141">
        <v>4.5999999999999996</v>
      </c>
      <c r="N159" s="105">
        <v>2</v>
      </c>
      <c r="O159" s="102"/>
      <c r="P159" s="105" t="s">
        <v>38</v>
      </c>
      <c r="Q159" s="89"/>
      <c r="R159" s="89">
        <f t="shared" si="11"/>
        <v>20</v>
      </c>
    </row>
    <row r="160" spans="2:21" ht="15" customHeight="1" x14ac:dyDescent="0.2">
      <c r="B160" s="105" t="s">
        <v>65</v>
      </c>
      <c r="C160" s="105">
        <v>422</v>
      </c>
      <c r="D160" s="105">
        <v>20</v>
      </c>
      <c r="E160" s="105" t="s">
        <v>53</v>
      </c>
      <c r="F160" s="105" t="s">
        <v>47</v>
      </c>
      <c r="G160" s="105">
        <v>6</v>
      </c>
      <c r="H160" s="106">
        <v>150.19999999999999</v>
      </c>
      <c r="I160" s="105">
        <v>109.8</v>
      </c>
      <c r="J160" s="96" t="s">
        <v>37</v>
      </c>
      <c r="K160" s="100">
        <v>19.98</v>
      </c>
      <c r="L160" s="105">
        <v>21</v>
      </c>
      <c r="M160" s="141">
        <v>4.4000000000000004</v>
      </c>
      <c r="N160" s="105">
        <v>2</v>
      </c>
      <c r="O160" s="102"/>
      <c r="P160" s="105" t="s">
        <v>38</v>
      </c>
      <c r="Q160" s="89"/>
      <c r="R160" s="89">
        <f t="shared" si="11"/>
        <v>21</v>
      </c>
    </row>
    <row r="161" spans="2:21" ht="15" x14ac:dyDescent="0.2">
      <c r="B161" s="203" t="s">
        <v>65</v>
      </c>
      <c r="C161" s="203">
        <v>422</v>
      </c>
      <c r="D161" s="203">
        <v>21</v>
      </c>
      <c r="E161" s="203" t="s">
        <v>44</v>
      </c>
      <c r="F161" s="203" t="s">
        <v>47</v>
      </c>
      <c r="G161" s="203">
        <v>3</v>
      </c>
      <c r="H161" s="195">
        <v>82.39</v>
      </c>
      <c r="I161" s="205">
        <v>11.95</v>
      </c>
      <c r="J161" s="206" t="s">
        <v>37</v>
      </c>
      <c r="K161" s="207">
        <f t="shared" ref="K161" si="13">I161*0.3</f>
        <v>3.5849999999999995</v>
      </c>
      <c r="L161" s="208">
        <v>3</v>
      </c>
      <c r="M161" s="211">
        <v>4.6100000000000003</v>
      </c>
      <c r="N161" s="203">
        <v>1</v>
      </c>
      <c r="O161" s="198">
        <f>(H161+K161+M161*0.4+N161*2)*$O$4</f>
        <v>1008847.0079999999</v>
      </c>
      <c r="P161" s="203" t="s">
        <v>42</v>
      </c>
      <c r="Q161" s="197"/>
      <c r="R161" s="197">
        <f t="shared" si="11"/>
        <v>3</v>
      </c>
      <c r="S161" s="200"/>
      <c r="T161" s="36"/>
      <c r="U161" s="95"/>
    </row>
    <row r="162" spans="2:21" ht="15.75" customHeight="1" x14ac:dyDescent="0.2">
      <c r="B162" s="105" t="s">
        <v>65</v>
      </c>
      <c r="C162" s="105">
        <v>422</v>
      </c>
      <c r="D162" s="105">
        <v>22</v>
      </c>
      <c r="E162" s="105" t="s">
        <v>56</v>
      </c>
      <c r="F162" s="105" t="s">
        <v>48</v>
      </c>
      <c r="G162" s="105">
        <v>5</v>
      </c>
      <c r="H162" s="106">
        <v>141.30000000000001</v>
      </c>
      <c r="I162" s="101">
        <v>72.5</v>
      </c>
      <c r="J162" s="99" t="s">
        <v>37</v>
      </c>
      <c r="K162" s="100">
        <v>16.25</v>
      </c>
      <c r="L162" s="105">
        <v>22</v>
      </c>
      <c r="M162" s="132">
        <v>4.2</v>
      </c>
      <c r="N162" s="105">
        <v>2</v>
      </c>
      <c r="O162" s="102"/>
      <c r="P162" s="105" t="s">
        <v>38</v>
      </c>
      <c r="Q162" s="89"/>
      <c r="R162" s="89">
        <f t="shared" si="11"/>
        <v>22</v>
      </c>
    </row>
    <row r="163" spans="2:21" ht="15.75" customHeight="1" thickBot="1" x14ac:dyDescent="0.25">
      <c r="B163" s="119" t="s">
        <v>65</v>
      </c>
      <c r="C163" s="119">
        <v>422</v>
      </c>
      <c r="D163" s="119">
        <v>23</v>
      </c>
      <c r="E163" s="119" t="s">
        <v>54</v>
      </c>
      <c r="F163" s="119" t="s">
        <v>48</v>
      </c>
      <c r="G163" s="119">
        <v>5</v>
      </c>
      <c r="H163" s="121">
        <v>134.6</v>
      </c>
      <c r="I163" s="122">
        <v>68.8</v>
      </c>
      <c r="J163" s="133" t="s">
        <v>37</v>
      </c>
      <c r="K163" s="100">
        <v>15.88</v>
      </c>
      <c r="L163" s="105">
        <v>23</v>
      </c>
      <c r="M163" s="134">
        <v>6</v>
      </c>
      <c r="N163" s="119">
        <v>2</v>
      </c>
      <c r="O163" s="102"/>
      <c r="P163" s="119" t="s">
        <v>38</v>
      </c>
      <c r="Q163" s="89"/>
      <c r="R163" s="89">
        <f t="shared" si="11"/>
        <v>23</v>
      </c>
    </row>
    <row r="164" spans="2:21" ht="15.75" customHeight="1" thickBot="1" x14ac:dyDescent="0.3">
      <c r="B164" s="135" t="s">
        <v>57</v>
      </c>
      <c r="C164" s="136"/>
      <c r="D164" s="136"/>
      <c r="E164" s="136"/>
      <c r="F164" s="136"/>
      <c r="G164" s="136"/>
      <c r="H164" s="126">
        <f>SUMIF(P141:P163,"כן",H141:H163)/COUNTIF(P141:P163,"כן")</f>
        <v>92.174999999999997</v>
      </c>
      <c r="I164" s="138"/>
      <c r="J164" s="138"/>
      <c r="K164" s="138"/>
      <c r="L164" s="138"/>
      <c r="M164" s="139" t="s">
        <v>58</v>
      </c>
      <c r="N164" s="136"/>
      <c r="O164" s="129"/>
      <c r="P164" s="130">
        <f>COUNTIF(P141:P163,"כן")/COUNT(D141:D163)</f>
        <v>0.34782608695652173</v>
      </c>
      <c r="Q164" s="130"/>
      <c r="R164" s="130">
        <f t="shared" si="11"/>
        <v>0</v>
      </c>
      <c r="S164" s="37"/>
    </row>
    <row r="165" spans="2:21" ht="15" x14ac:dyDescent="0.2">
      <c r="B165" s="218" t="s">
        <v>66</v>
      </c>
      <c r="C165" s="219">
        <v>306</v>
      </c>
      <c r="D165" s="219">
        <v>1</v>
      </c>
      <c r="E165" s="219" t="s">
        <v>39</v>
      </c>
      <c r="F165" s="219" t="s">
        <v>36</v>
      </c>
      <c r="G165" s="218">
        <v>4</v>
      </c>
      <c r="H165" s="220">
        <v>102.17</v>
      </c>
      <c r="I165" s="221">
        <v>69.209999999999994</v>
      </c>
      <c r="J165" s="196" t="s">
        <v>37</v>
      </c>
      <c r="K165" s="219">
        <v>15.920999999999999</v>
      </c>
      <c r="L165" s="222">
        <v>5</v>
      </c>
      <c r="M165" s="223">
        <v>9.9499999999999993</v>
      </c>
      <c r="N165" s="219">
        <v>1</v>
      </c>
      <c r="O165" s="198">
        <f>(H165+K165+M165*0.4+N165*2)*$O$4</f>
        <v>1393565.4720000001</v>
      </c>
      <c r="P165" s="219" t="s">
        <v>42</v>
      </c>
      <c r="Q165" s="197"/>
      <c r="R165" s="197">
        <f t="shared" si="11"/>
        <v>5</v>
      </c>
      <c r="S165" s="200"/>
      <c r="T165" s="36"/>
      <c r="U165" s="95"/>
    </row>
    <row r="166" spans="2:21" ht="15" customHeight="1" x14ac:dyDescent="0.2">
      <c r="B166" s="105" t="s">
        <v>66</v>
      </c>
      <c r="C166" s="105">
        <v>306</v>
      </c>
      <c r="D166" s="105">
        <v>2</v>
      </c>
      <c r="E166" s="105" t="s">
        <v>35</v>
      </c>
      <c r="F166" s="105" t="s">
        <v>36</v>
      </c>
      <c r="G166" s="105">
        <v>5</v>
      </c>
      <c r="H166" s="106">
        <v>136.80000000000001</v>
      </c>
      <c r="I166" s="101">
        <v>207.4</v>
      </c>
      <c r="J166" s="99" t="s">
        <v>37</v>
      </c>
      <c r="K166" s="100">
        <v>21</v>
      </c>
      <c r="L166" s="142">
        <v>2</v>
      </c>
      <c r="M166" s="132">
        <v>5.3</v>
      </c>
      <c r="N166" s="105">
        <v>2</v>
      </c>
      <c r="O166" s="102"/>
      <c r="P166" s="105" t="s">
        <v>38</v>
      </c>
      <c r="Q166" s="89"/>
      <c r="R166" s="89">
        <f t="shared" si="11"/>
        <v>2</v>
      </c>
    </row>
    <row r="167" spans="2:21" ht="15" customHeight="1" x14ac:dyDescent="0.2">
      <c r="B167" s="105" t="s">
        <v>66</v>
      </c>
      <c r="C167" s="105">
        <v>306</v>
      </c>
      <c r="D167" s="105">
        <v>3</v>
      </c>
      <c r="E167" s="105" t="s">
        <v>35</v>
      </c>
      <c r="F167" s="105" t="s">
        <v>36</v>
      </c>
      <c r="G167" s="105">
        <v>5</v>
      </c>
      <c r="H167" s="106">
        <v>136.80000000000001</v>
      </c>
      <c r="I167" s="101">
        <v>102.4</v>
      </c>
      <c r="J167" s="99" t="s">
        <v>37</v>
      </c>
      <c r="K167" s="100">
        <v>19.239999999999998</v>
      </c>
      <c r="L167" s="142">
        <v>3</v>
      </c>
      <c r="M167" s="132">
        <v>3.4</v>
      </c>
      <c r="N167" s="105">
        <v>2</v>
      </c>
      <c r="O167" s="102"/>
      <c r="P167" s="105" t="s">
        <v>38</v>
      </c>
      <c r="Q167" s="89"/>
      <c r="R167" s="89">
        <f t="shared" si="11"/>
        <v>3</v>
      </c>
    </row>
    <row r="168" spans="2:21" ht="15" x14ac:dyDescent="0.2">
      <c r="B168" s="194" t="s">
        <v>66</v>
      </c>
      <c r="C168" s="194">
        <v>306</v>
      </c>
      <c r="D168" s="194">
        <v>4</v>
      </c>
      <c r="E168" s="194" t="s">
        <v>60</v>
      </c>
      <c r="F168" s="194" t="s">
        <v>36</v>
      </c>
      <c r="G168" s="194">
        <v>3</v>
      </c>
      <c r="H168" s="195">
        <v>90.41</v>
      </c>
      <c r="I168" s="202">
        <v>38.14</v>
      </c>
      <c r="J168" s="196" t="s">
        <v>37</v>
      </c>
      <c r="K168" s="207">
        <v>10.628</v>
      </c>
      <c r="L168" s="222">
        <v>4</v>
      </c>
      <c r="M168" s="209">
        <v>4.6100000000000003</v>
      </c>
      <c r="N168" s="194">
        <v>1</v>
      </c>
      <c r="O168" s="198">
        <f>(H168+K168+M168*0.4+N168*2)*$O$4-(0.41*0.15*11232)</f>
        <v>1177343.8559999999</v>
      </c>
      <c r="P168" s="194" t="s">
        <v>42</v>
      </c>
      <c r="Q168" s="197"/>
      <c r="R168" s="197">
        <f t="shared" si="11"/>
        <v>4</v>
      </c>
      <c r="S168" s="200"/>
      <c r="T168" s="36"/>
      <c r="U168" s="95"/>
    </row>
    <row r="169" spans="2:21" ht="15" x14ac:dyDescent="0.2">
      <c r="B169" s="194" t="s">
        <v>66</v>
      </c>
      <c r="C169" s="194">
        <v>306</v>
      </c>
      <c r="D169" s="194">
        <v>5</v>
      </c>
      <c r="E169" s="194" t="s">
        <v>43</v>
      </c>
      <c r="F169" s="194" t="s">
        <v>41</v>
      </c>
      <c r="G169" s="194">
        <v>4</v>
      </c>
      <c r="H169" s="195">
        <v>102.24</v>
      </c>
      <c r="I169" s="202">
        <v>13.38</v>
      </c>
      <c r="J169" s="196">
        <v>10.8</v>
      </c>
      <c r="K169" s="207">
        <f t="shared" ref="K169:K183" si="14">I169*0.3</f>
        <v>4.0140000000000002</v>
      </c>
      <c r="L169" s="222">
        <v>10</v>
      </c>
      <c r="M169" s="209">
        <v>9.93</v>
      </c>
      <c r="N169" s="194">
        <v>1</v>
      </c>
      <c r="O169" s="198">
        <f>(H169+K169+M169*0.4+N169*2)*$O$4</f>
        <v>1260522.4319999998</v>
      </c>
      <c r="P169" s="194" t="s">
        <v>42</v>
      </c>
      <c r="Q169" s="197"/>
      <c r="R169" s="197">
        <f t="shared" si="11"/>
        <v>10</v>
      </c>
      <c r="S169" s="200"/>
      <c r="T169" s="36"/>
      <c r="U169" s="95"/>
    </row>
    <row r="170" spans="2:21" ht="15" customHeight="1" x14ac:dyDescent="0.2">
      <c r="B170" s="105" t="s">
        <v>66</v>
      </c>
      <c r="C170" s="105">
        <v>306</v>
      </c>
      <c r="D170" s="105">
        <v>6</v>
      </c>
      <c r="E170" s="105" t="s">
        <v>40</v>
      </c>
      <c r="F170" s="105" t="s">
        <v>41</v>
      </c>
      <c r="G170" s="105">
        <v>5</v>
      </c>
      <c r="H170" s="106">
        <v>121.5</v>
      </c>
      <c r="I170" s="101">
        <v>14.9</v>
      </c>
      <c r="J170" s="99">
        <v>13</v>
      </c>
      <c r="K170" s="100">
        <f t="shared" si="14"/>
        <v>4.47</v>
      </c>
      <c r="L170" s="142">
        <v>6</v>
      </c>
      <c r="M170" s="132">
        <v>3.6</v>
      </c>
      <c r="N170" s="105">
        <v>1</v>
      </c>
      <c r="O170" s="102"/>
      <c r="P170" s="105" t="s">
        <v>38</v>
      </c>
      <c r="Q170" s="89"/>
      <c r="R170" s="89">
        <f t="shared" si="11"/>
        <v>6</v>
      </c>
    </row>
    <row r="171" spans="2:21" ht="15" customHeight="1" x14ac:dyDescent="0.2">
      <c r="B171" s="105" t="s">
        <v>66</v>
      </c>
      <c r="C171" s="105">
        <v>306</v>
      </c>
      <c r="D171" s="105">
        <v>7</v>
      </c>
      <c r="E171" s="105" t="s">
        <v>40</v>
      </c>
      <c r="F171" s="105" t="s">
        <v>41</v>
      </c>
      <c r="G171" s="105">
        <v>5</v>
      </c>
      <c r="H171" s="106">
        <v>121.5</v>
      </c>
      <c r="I171" s="101">
        <v>14.9</v>
      </c>
      <c r="J171" s="99">
        <v>13</v>
      </c>
      <c r="K171" s="100">
        <f t="shared" si="14"/>
        <v>4.47</v>
      </c>
      <c r="L171" s="142">
        <v>7</v>
      </c>
      <c r="M171" s="132">
        <v>5.3</v>
      </c>
      <c r="N171" s="105">
        <v>1</v>
      </c>
      <c r="O171" s="102"/>
      <c r="P171" s="105" t="s">
        <v>38</v>
      </c>
      <c r="Q171" s="89"/>
      <c r="R171" s="89">
        <f t="shared" si="11"/>
        <v>7</v>
      </c>
    </row>
    <row r="172" spans="2:21" ht="15" x14ac:dyDescent="0.2">
      <c r="B172" s="203" t="s">
        <v>66</v>
      </c>
      <c r="C172" s="203">
        <v>306</v>
      </c>
      <c r="D172" s="203">
        <v>8</v>
      </c>
      <c r="E172" s="203" t="s">
        <v>43</v>
      </c>
      <c r="F172" s="203" t="s">
        <v>41</v>
      </c>
      <c r="G172" s="203">
        <v>4</v>
      </c>
      <c r="H172" s="204">
        <v>101.68</v>
      </c>
      <c r="I172" s="205">
        <v>13.38</v>
      </c>
      <c r="J172" s="206">
        <v>10.8</v>
      </c>
      <c r="K172" s="207">
        <f t="shared" si="14"/>
        <v>4.0140000000000002</v>
      </c>
      <c r="L172" s="222">
        <v>8</v>
      </c>
      <c r="M172" s="211">
        <v>3.43</v>
      </c>
      <c r="N172" s="203">
        <v>1</v>
      </c>
      <c r="O172" s="198">
        <f>(H172+K172+M172*0.4+N172*2)*$O$4</f>
        <v>1225029.3119999999</v>
      </c>
      <c r="P172" s="203" t="s">
        <v>42</v>
      </c>
      <c r="Q172" s="197"/>
      <c r="R172" s="197">
        <f t="shared" si="11"/>
        <v>8</v>
      </c>
      <c r="S172" s="200"/>
      <c r="T172" s="36"/>
      <c r="U172" s="95"/>
    </row>
    <row r="173" spans="2:21" ht="15" x14ac:dyDescent="0.2">
      <c r="B173" s="94" t="s">
        <v>66</v>
      </c>
      <c r="C173" s="94">
        <v>306</v>
      </c>
      <c r="D173" s="94">
        <v>9</v>
      </c>
      <c r="E173" s="94" t="s">
        <v>44</v>
      </c>
      <c r="F173" s="94" t="s">
        <v>41</v>
      </c>
      <c r="G173" s="94">
        <v>3</v>
      </c>
      <c r="H173" s="184">
        <v>82.39</v>
      </c>
      <c r="I173" s="185">
        <v>11.95</v>
      </c>
      <c r="J173" s="162" t="s">
        <v>37</v>
      </c>
      <c r="K173" s="108">
        <f t="shared" si="14"/>
        <v>3.5849999999999995</v>
      </c>
      <c r="L173" s="92">
        <v>9</v>
      </c>
      <c r="M173" s="186">
        <v>3.25</v>
      </c>
      <c r="N173" s="94">
        <v>1</v>
      </c>
      <c r="O173" s="90">
        <f>(H173+K173+M173*0.4+N173*2)*$O$4</f>
        <v>1002736.7999999999</v>
      </c>
      <c r="P173" s="94" t="s">
        <v>42</v>
      </c>
      <c r="Q173" s="89"/>
      <c r="R173" s="89">
        <f t="shared" si="11"/>
        <v>9</v>
      </c>
      <c r="S173" s="36"/>
      <c r="T173" s="36"/>
      <c r="U173" s="95"/>
    </row>
    <row r="174" spans="2:21" ht="15" customHeight="1" x14ac:dyDescent="0.2">
      <c r="B174" s="105" t="s">
        <v>66</v>
      </c>
      <c r="C174" s="105">
        <v>306</v>
      </c>
      <c r="D174" s="105">
        <v>10</v>
      </c>
      <c r="E174" s="105" t="s">
        <v>43</v>
      </c>
      <c r="F174" s="105" t="s">
        <v>45</v>
      </c>
      <c r="G174" s="105">
        <v>4</v>
      </c>
      <c r="H174" s="106">
        <v>102</v>
      </c>
      <c r="I174" s="101">
        <v>13.4</v>
      </c>
      <c r="J174" s="99">
        <v>10.8</v>
      </c>
      <c r="K174" s="100">
        <f t="shared" si="14"/>
        <v>4.0199999999999996</v>
      </c>
      <c r="L174" s="142">
        <v>15</v>
      </c>
      <c r="M174" s="132">
        <v>9.9</v>
      </c>
      <c r="N174" s="105">
        <v>1</v>
      </c>
      <c r="O174" s="102"/>
      <c r="P174" s="105" t="s">
        <v>38</v>
      </c>
      <c r="Q174" s="89"/>
      <c r="R174" s="89">
        <f t="shared" si="11"/>
        <v>15</v>
      </c>
    </row>
    <row r="175" spans="2:21" ht="15" customHeight="1" x14ac:dyDescent="0.2">
      <c r="B175" s="105" t="s">
        <v>66</v>
      </c>
      <c r="C175" s="105">
        <v>306</v>
      </c>
      <c r="D175" s="105">
        <v>11</v>
      </c>
      <c r="E175" s="105" t="s">
        <v>40</v>
      </c>
      <c r="F175" s="105" t="s">
        <v>45</v>
      </c>
      <c r="G175" s="105">
        <v>5</v>
      </c>
      <c r="H175" s="106">
        <v>121.5</v>
      </c>
      <c r="I175" s="101">
        <v>14.9</v>
      </c>
      <c r="J175" s="99">
        <v>13</v>
      </c>
      <c r="K175" s="100">
        <f t="shared" si="14"/>
        <v>4.47</v>
      </c>
      <c r="L175" s="142">
        <v>11</v>
      </c>
      <c r="M175" s="132">
        <v>3.6</v>
      </c>
      <c r="N175" s="105">
        <v>1</v>
      </c>
      <c r="O175" s="102"/>
      <c r="P175" s="105" t="s">
        <v>38</v>
      </c>
      <c r="Q175" s="89"/>
      <c r="R175" s="89">
        <f t="shared" si="11"/>
        <v>11</v>
      </c>
    </row>
    <row r="176" spans="2:21" ht="15" customHeight="1" x14ac:dyDescent="0.2">
      <c r="B176" s="105" t="s">
        <v>66</v>
      </c>
      <c r="C176" s="105">
        <v>306</v>
      </c>
      <c r="D176" s="105">
        <v>12</v>
      </c>
      <c r="E176" s="105" t="s">
        <v>40</v>
      </c>
      <c r="F176" s="105" t="s">
        <v>45</v>
      </c>
      <c r="G176" s="105">
        <v>5</v>
      </c>
      <c r="H176" s="106">
        <v>121.5</v>
      </c>
      <c r="I176" s="101">
        <v>14.9</v>
      </c>
      <c r="J176" s="99">
        <v>13</v>
      </c>
      <c r="K176" s="100">
        <f t="shared" si="14"/>
        <v>4.47</v>
      </c>
      <c r="L176" s="142">
        <v>12</v>
      </c>
      <c r="M176" s="132">
        <v>5.3</v>
      </c>
      <c r="N176" s="105">
        <v>2</v>
      </c>
      <c r="O176" s="102"/>
      <c r="P176" s="105" t="s">
        <v>38</v>
      </c>
      <c r="Q176" s="89"/>
      <c r="R176" s="89">
        <f t="shared" si="11"/>
        <v>12</v>
      </c>
    </row>
    <row r="177" spans="2:21" ht="15" customHeight="1" x14ac:dyDescent="0.2">
      <c r="B177" s="105" t="s">
        <v>66</v>
      </c>
      <c r="C177" s="105">
        <v>306</v>
      </c>
      <c r="D177" s="105">
        <v>13</v>
      </c>
      <c r="E177" s="105" t="s">
        <v>43</v>
      </c>
      <c r="F177" s="105" t="s">
        <v>45</v>
      </c>
      <c r="G177" s="105">
        <v>4</v>
      </c>
      <c r="H177" s="106">
        <v>102</v>
      </c>
      <c r="I177" s="101">
        <v>13.4</v>
      </c>
      <c r="J177" s="99">
        <v>10.8</v>
      </c>
      <c r="K177" s="100">
        <f t="shared" si="14"/>
        <v>4.0199999999999996</v>
      </c>
      <c r="L177" s="142">
        <v>13</v>
      </c>
      <c r="M177" s="132">
        <v>3.4</v>
      </c>
      <c r="N177" s="105">
        <v>1</v>
      </c>
      <c r="O177" s="102"/>
      <c r="P177" s="105" t="s">
        <v>38</v>
      </c>
      <c r="Q177" s="89"/>
      <c r="R177" s="89">
        <f t="shared" si="11"/>
        <v>13</v>
      </c>
    </row>
    <row r="178" spans="2:21" ht="30" x14ac:dyDescent="0.2">
      <c r="B178" s="247" t="s">
        <v>66</v>
      </c>
      <c r="C178" s="247">
        <v>306</v>
      </c>
      <c r="D178" s="247">
        <v>14</v>
      </c>
      <c r="E178" s="247" t="s">
        <v>44</v>
      </c>
      <c r="F178" s="247" t="s">
        <v>45</v>
      </c>
      <c r="G178" s="247">
        <v>3</v>
      </c>
      <c r="H178" s="248">
        <v>82.39</v>
      </c>
      <c r="I178" s="249">
        <v>11.95</v>
      </c>
      <c r="J178" s="250" t="s">
        <v>37</v>
      </c>
      <c r="K178" s="232">
        <f t="shared" si="14"/>
        <v>3.5849999999999995</v>
      </c>
      <c r="L178" s="251">
        <v>14</v>
      </c>
      <c r="M178" s="252">
        <v>3.25</v>
      </c>
      <c r="N178" s="247">
        <v>1</v>
      </c>
      <c r="O178" s="226">
        <f>(H178+K178+M178*0.4+N178*2)*$O$4</f>
        <v>1002736.7999999999</v>
      </c>
      <c r="P178" s="247" t="s">
        <v>42</v>
      </c>
      <c r="Q178" s="225"/>
      <c r="R178" s="225">
        <f t="shared" si="11"/>
        <v>14</v>
      </c>
      <c r="S178" s="227" t="s">
        <v>91</v>
      </c>
      <c r="T178" s="36"/>
      <c r="U178" s="95"/>
    </row>
    <row r="179" spans="2:21" ht="15" customHeight="1" x14ac:dyDescent="0.2">
      <c r="B179" s="105" t="s">
        <v>66</v>
      </c>
      <c r="C179" s="105">
        <v>306</v>
      </c>
      <c r="D179" s="105">
        <v>15</v>
      </c>
      <c r="E179" s="105" t="s">
        <v>43</v>
      </c>
      <c r="F179" s="105" t="s">
        <v>46</v>
      </c>
      <c r="G179" s="105">
        <v>4</v>
      </c>
      <c r="H179" s="106">
        <v>102</v>
      </c>
      <c r="I179" s="101">
        <v>13.4</v>
      </c>
      <c r="J179" s="99">
        <v>10.8</v>
      </c>
      <c r="K179" s="100">
        <f t="shared" si="14"/>
        <v>4.0199999999999996</v>
      </c>
      <c r="L179" s="142">
        <v>20</v>
      </c>
      <c r="M179" s="132">
        <v>9.9</v>
      </c>
      <c r="N179" s="105">
        <v>1</v>
      </c>
      <c r="O179" s="102"/>
      <c r="P179" s="105" t="s">
        <v>38</v>
      </c>
      <c r="Q179" s="89"/>
      <c r="R179" s="89">
        <f t="shared" si="11"/>
        <v>20</v>
      </c>
    </row>
    <row r="180" spans="2:21" ht="15" customHeight="1" x14ac:dyDescent="0.2">
      <c r="B180" s="105" t="s">
        <v>66</v>
      </c>
      <c r="C180" s="105">
        <v>306</v>
      </c>
      <c r="D180" s="105">
        <v>16</v>
      </c>
      <c r="E180" s="105" t="s">
        <v>40</v>
      </c>
      <c r="F180" s="105" t="s">
        <v>46</v>
      </c>
      <c r="G180" s="105">
        <v>5</v>
      </c>
      <c r="H180" s="106">
        <v>121.5</v>
      </c>
      <c r="I180" s="101">
        <v>14.9</v>
      </c>
      <c r="J180" s="99">
        <v>13</v>
      </c>
      <c r="K180" s="100">
        <f t="shared" si="14"/>
        <v>4.47</v>
      </c>
      <c r="L180" s="142">
        <v>16</v>
      </c>
      <c r="M180" s="132">
        <v>3.6</v>
      </c>
      <c r="N180" s="105">
        <v>2</v>
      </c>
      <c r="O180" s="102"/>
      <c r="P180" s="105" t="s">
        <v>38</v>
      </c>
      <c r="Q180" s="89"/>
      <c r="R180" s="89">
        <f t="shared" si="11"/>
        <v>16</v>
      </c>
    </row>
    <row r="181" spans="2:21" ht="15" customHeight="1" x14ac:dyDescent="0.2">
      <c r="B181" s="105" t="s">
        <v>66</v>
      </c>
      <c r="C181" s="105">
        <v>306</v>
      </c>
      <c r="D181" s="105">
        <v>17</v>
      </c>
      <c r="E181" s="105" t="s">
        <v>40</v>
      </c>
      <c r="F181" s="105" t="s">
        <v>46</v>
      </c>
      <c r="G181" s="105">
        <v>5</v>
      </c>
      <c r="H181" s="106">
        <v>121.5</v>
      </c>
      <c r="I181" s="101">
        <v>14.9</v>
      </c>
      <c r="J181" s="99">
        <v>13</v>
      </c>
      <c r="K181" s="100">
        <f t="shared" si="14"/>
        <v>4.47</v>
      </c>
      <c r="L181" s="142">
        <v>17</v>
      </c>
      <c r="M181" s="132">
        <v>5.3</v>
      </c>
      <c r="N181" s="105">
        <v>2</v>
      </c>
      <c r="O181" s="102"/>
      <c r="P181" s="105" t="s">
        <v>38</v>
      </c>
      <c r="Q181" s="89"/>
      <c r="R181" s="89">
        <f t="shared" si="11"/>
        <v>17</v>
      </c>
    </row>
    <row r="182" spans="2:21" ht="15" customHeight="1" x14ac:dyDescent="0.2">
      <c r="B182" s="105" t="s">
        <v>66</v>
      </c>
      <c r="C182" s="105">
        <v>306</v>
      </c>
      <c r="D182" s="105">
        <v>18</v>
      </c>
      <c r="E182" s="105" t="s">
        <v>43</v>
      </c>
      <c r="F182" s="105" t="s">
        <v>46</v>
      </c>
      <c r="G182" s="105">
        <v>4</v>
      </c>
      <c r="H182" s="106">
        <v>102</v>
      </c>
      <c r="I182" s="101">
        <v>13.4</v>
      </c>
      <c r="J182" s="99">
        <v>10.8</v>
      </c>
      <c r="K182" s="100">
        <f t="shared" si="14"/>
        <v>4.0199999999999996</v>
      </c>
      <c r="L182" s="142">
        <v>18</v>
      </c>
      <c r="M182" s="132">
        <v>3.4</v>
      </c>
      <c r="N182" s="105">
        <v>1</v>
      </c>
      <c r="O182" s="102"/>
      <c r="P182" s="105" t="s">
        <v>38</v>
      </c>
      <c r="Q182" s="89"/>
      <c r="R182" s="89">
        <f t="shared" si="11"/>
        <v>18</v>
      </c>
    </row>
    <row r="183" spans="2:21" ht="15" x14ac:dyDescent="0.2">
      <c r="B183" s="203" t="s">
        <v>66</v>
      </c>
      <c r="C183" s="203">
        <v>306</v>
      </c>
      <c r="D183" s="203">
        <v>19</v>
      </c>
      <c r="E183" s="203" t="s">
        <v>44</v>
      </c>
      <c r="F183" s="203" t="s">
        <v>46</v>
      </c>
      <c r="G183" s="203">
        <v>3</v>
      </c>
      <c r="H183" s="195">
        <v>82.39</v>
      </c>
      <c r="I183" s="205">
        <v>11.95</v>
      </c>
      <c r="J183" s="206" t="s">
        <v>37</v>
      </c>
      <c r="K183" s="207">
        <f t="shared" si="14"/>
        <v>3.5849999999999995</v>
      </c>
      <c r="L183" s="222">
        <v>19</v>
      </c>
      <c r="M183" s="211">
        <v>3.25</v>
      </c>
      <c r="N183" s="203">
        <v>1</v>
      </c>
      <c r="O183" s="198">
        <f>(H183+K183+M183*0.4+N183*2)*$O$4</f>
        <v>1002736.7999999999</v>
      </c>
      <c r="P183" s="203" t="s">
        <v>42</v>
      </c>
      <c r="Q183" s="197"/>
      <c r="R183" s="197">
        <f t="shared" si="11"/>
        <v>19</v>
      </c>
      <c r="S183" s="200"/>
      <c r="T183" s="36"/>
      <c r="U183" s="95"/>
    </row>
    <row r="184" spans="2:21" ht="15" customHeight="1" x14ac:dyDescent="0.2">
      <c r="B184" s="105" t="s">
        <v>66</v>
      </c>
      <c r="C184" s="105">
        <v>306</v>
      </c>
      <c r="D184" s="105">
        <v>20</v>
      </c>
      <c r="E184" s="105" t="s">
        <v>53</v>
      </c>
      <c r="F184" s="105" t="s">
        <v>47</v>
      </c>
      <c r="G184" s="105">
        <v>6</v>
      </c>
      <c r="H184" s="106">
        <v>155.5</v>
      </c>
      <c r="I184" s="101">
        <v>95</v>
      </c>
      <c r="J184" s="99" t="s">
        <v>37</v>
      </c>
      <c r="K184" s="100">
        <v>18.5</v>
      </c>
      <c r="L184" s="142">
        <v>22</v>
      </c>
      <c r="M184" s="132">
        <v>4.5999999999999996</v>
      </c>
      <c r="N184" s="105">
        <v>2</v>
      </c>
      <c r="O184" s="102"/>
      <c r="P184" s="105" t="s">
        <v>38</v>
      </c>
      <c r="Q184" s="89"/>
      <c r="R184" s="89">
        <f t="shared" si="11"/>
        <v>22</v>
      </c>
    </row>
    <row r="185" spans="2:21" ht="15" customHeight="1" x14ac:dyDescent="0.2">
      <c r="B185" s="105" t="s">
        <v>66</v>
      </c>
      <c r="C185" s="105">
        <v>306</v>
      </c>
      <c r="D185" s="105">
        <v>21</v>
      </c>
      <c r="E185" s="105" t="s">
        <v>53</v>
      </c>
      <c r="F185" s="105" t="s">
        <v>47</v>
      </c>
      <c r="G185" s="105">
        <v>6</v>
      </c>
      <c r="H185" s="106">
        <v>155.5</v>
      </c>
      <c r="I185" s="101">
        <v>95</v>
      </c>
      <c r="J185" s="99" t="s">
        <v>37</v>
      </c>
      <c r="K185" s="100">
        <v>18.5</v>
      </c>
      <c r="L185" s="142">
        <v>21</v>
      </c>
      <c r="M185" s="132">
        <v>4.3</v>
      </c>
      <c r="N185" s="105">
        <v>2</v>
      </c>
      <c r="O185" s="102"/>
      <c r="P185" s="105" t="s">
        <v>38</v>
      </c>
      <c r="Q185" s="89"/>
      <c r="R185" s="89">
        <f t="shared" si="11"/>
        <v>21</v>
      </c>
    </row>
    <row r="186" spans="2:21" ht="15" x14ac:dyDescent="0.2">
      <c r="B186" s="203" t="s">
        <v>66</v>
      </c>
      <c r="C186" s="203">
        <v>306</v>
      </c>
      <c r="D186" s="203">
        <v>22</v>
      </c>
      <c r="E186" s="203" t="s">
        <v>44</v>
      </c>
      <c r="F186" s="203" t="s">
        <v>47</v>
      </c>
      <c r="G186" s="203">
        <v>3</v>
      </c>
      <c r="H186" s="195">
        <v>82.39</v>
      </c>
      <c r="I186" s="205">
        <v>11.93</v>
      </c>
      <c r="J186" s="212" t="s">
        <v>37</v>
      </c>
      <c r="K186" s="236">
        <f t="shared" ref="K186" si="15">I186*0.3</f>
        <v>3.5789999999999997</v>
      </c>
      <c r="L186" s="222">
        <v>1</v>
      </c>
      <c r="M186" s="211">
        <v>3.57</v>
      </c>
      <c r="N186" s="203">
        <v>1</v>
      </c>
      <c r="O186" s="237">
        <f>(H186+K186+M186*0.4+N186*2)*$O$4</f>
        <v>1004107.1039999999</v>
      </c>
      <c r="P186" s="203" t="s">
        <v>42</v>
      </c>
      <c r="Q186" s="197"/>
      <c r="R186" s="197">
        <f t="shared" si="11"/>
        <v>1</v>
      </c>
      <c r="S186" s="200"/>
      <c r="T186" s="36"/>
      <c r="U186" s="95"/>
    </row>
    <row r="187" spans="2:21" ht="15.75" customHeight="1" x14ac:dyDescent="0.2">
      <c r="B187" s="105" t="s">
        <v>66</v>
      </c>
      <c r="C187" s="105">
        <v>306</v>
      </c>
      <c r="D187" s="105">
        <v>23</v>
      </c>
      <c r="E187" s="105" t="s">
        <v>54</v>
      </c>
      <c r="F187" s="105" t="s">
        <v>48</v>
      </c>
      <c r="G187" s="105">
        <v>5</v>
      </c>
      <c r="H187" s="106">
        <v>143.30000000000001</v>
      </c>
      <c r="I187" s="101">
        <v>70.5</v>
      </c>
      <c r="J187" s="99" t="s">
        <v>37</v>
      </c>
      <c r="K187" s="100">
        <v>16.05</v>
      </c>
      <c r="L187" s="142">
        <v>24</v>
      </c>
      <c r="M187" s="132">
        <v>3.6</v>
      </c>
      <c r="N187" s="105">
        <v>2</v>
      </c>
      <c r="O187" s="102"/>
      <c r="P187" s="105" t="s">
        <v>38</v>
      </c>
      <c r="Q187" s="89"/>
      <c r="R187" s="89">
        <f t="shared" si="11"/>
        <v>24</v>
      </c>
    </row>
    <row r="188" spans="2:21" ht="15.75" customHeight="1" thickBot="1" x14ac:dyDescent="0.25">
      <c r="B188" s="119" t="s">
        <v>66</v>
      </c>
      <c r="C188" s="119">
        <v>306</v>
      </c>
      <c r="D188" s="119">
        <v>24</v>
      </c>
      <c r="E188" s="119" t="s">
        <v>56</v>
      </c>
      <c r="F188" s="119" t="s">
        <v>48</v>
      </c>
      <c r="G188" s="119">
        <v>5</v>
      </c>
      <c r="H188" s="121">
        <v>149.5</v>
      </c>
      <c r="I188" s="122">
        <v>75</v>
      </c>
      <c r="J188" s="133" t="s">
        <v>37</v>
      </c>
      <c r="K188" s="100">
        <v>16.5</v>
      </c>
      <c r="L188" s="142">
        <v>23</v>
      </c>
      <c r="M188" s="143">
        <v>5.3</v>
      </c>
      <c r="N188" s="119">
        <v>2</v>
      </c>
      <c r="O188" s="102"/>
      <c r="P188" s="119" t="s">
        <v>38</v>
      </c>
      <c r="Q188" s="89"/>
      <c r="R188" s="89">
        <f t="shared" si="11"/>
        <v>23</v>
      </c>
    </row>
    <row r="189" spans="2:21" ht="15.75" customHeight="1" thickBot="1" x14ac:dyDescent="0.3">
      <c r="B189" s="135" t="s">
        <v>57</v>
      </c>
      <c r="C189" s="136"/>
      <c r="D189" s="136"/>
      <c r="E189" s="136"/>
      <c r="F189" s="136"/>
      <c r="G189" s="136"/>
      <c r="H189" s="126">
        <f>SUMIF(P165:P188,"כן",H165:H188)/COUNTIF(P165:P188,"כן")</f>
        <v>90.757499999999993</v>
      </c>
      <c r="I189" s="138"/>
      <c r="J189" s="138"/>
      <c r="K189" s="138"/>
      <c r="L189" s="138"/>
      <c r="M189" s="139" t="s">
        <v>58</v>
      </c>
      <c r="N189" s="136"/>
      <c r="O189" s="129"/>
      <c r="P189" s="144">
        <f>COUNTIF(P165:P188,"כן")/COUNT(D165:D188)</f>
        <v>0.33333333333333331</v>
      </c>
      <c r="Q189" s="144"/>
      <c r="R189" s="144">
        <f t="shared" si="11"/>
        <v>0</v>
      </c>
      <c r="S189" s="37"/>
    </row>
    <row r="190" spans="2:21" ht="15" x14ac:dyDescent="0.2">
      <c r="B190" s="219" t="s">
        <v>67</v>
      </c>
      <c r="C190" s="219">
        <v>306</v>
      </c>
      <c r="D190" s="219">
        <v>1</v>
      </c>
      <c r="E190" s="219" t="s">
        <v>60</v>
      </c>
      <c r="F190" s="219" t="s">
        <v>36</v>
      </c>
      <c r="G190" s="219">
        <v>3</v>
      </c>
      <c r="H190" s="220">
        <v>90.41</v>
      </c>
      <c r="I190" s="221">
        <v>38.61</v>
      </c>
      <c r="J190" s="196" t="s">
        <v>37</v>
      </c>
      <c r="K190" s="196">
        <v>10.722</v>
      </c>
      <c r="L190" s="238">
        <v>1</v>
      </c>
      <c r="M190" s="223">
        <v>3.57</v>
      </c>
      <c r="N190" s="219">
        <v>1</v>
      </c>
      <c r="O190" s="198">
        <f>(H190+K190+M190*0.4+N190*2)*$O$4-(0.41*0.15*11232)</f>
        <v>1173727.152</v>
      </c>
      <c r="P190" s="219" t="s">
        <v>42</v>
      </c>
      <c r="Q190" s="197"/>
      <c r="R190" s="197">
        <f t="shared" si="11"/>
        <v>1</v>
      </c>
      <c r="S190" s="200"/>
      <c r="T190" s="36"/>
      <c r="U190" s="95"/>
    </row>
    <row r="191" spans="2:21" ht="15" customHeight="1" x14ac:dyDescent="0.2">
      <c r="B191" s="105" t="s">
        <v>67</v>
      </c>
      <c r="C191" s="105">
        <v>306</v>
      </c>
      <c r="D191" s="105">
        <v>2</v>
      </c>
      <c r="E191" s="105" t="s">
        <v>35</v>
      </c>
      <c r="F191" s="105" t="s">
        <v>36</v>
      </c>
      <c r="G191" s="105">
        <v>5</v>
      </c>
      <c r="H191" s="106">
        <v>136.80000000000001</v>
      </c>
      <c r="I191" s="101">
        <v>102.4</v>
      </c>
      <c r="J191" s="101" t="s">
        <v>37</v>
      </c>
      <c r="K191" s="101">
        <v>19.239999999999998</v>
      </c>
      <c r="L191" s="105">
        <v>2</v>
      </c>
      <c r="M191" s="132">
        <v>5.3</v>
      </c>
      <c r="N191" s="105">
        <v>2</v>
      </c>
      <c r="O191" s="102"/>
      <c r="P191" s="96" t="s">
        <v>38</v>
      </c>
      <c r="Q191" s="89"/>
      <c r="R191" s="89">
        <f t="shared" si="11"/>
        <v>2</v>
      </c>
    </row>
    <row r="192" spans="2:21" ht="15" customHeight="1" x14ac:dyDescent="0.2">
      <c r="B192" s="105" t="s">
        <v>67</v>
      </c>
      <c r="C192" s="105">
        <v>306</v>
      </c>
      <c r="D192" s="105">
        <v>3</v>
      </c>
      <c r="E192" s="105" t="s">
        <v>35</v>
      </c>
      <c r="F192" s="105" t="s">
        <v>36</v>
      </c>
      <c r="G192" s="105">
        <v>5</v>
      </c>
      <c r="H192" s="106">
        <v>136.80000000000001</v>
      </c>
      <c r="I192" s="101">
        <v>187.4</v>
      </c>
      <c r="J192" s="101" t="s">
        <v>37</v>
      </c>
      <c r="K192" s="101">
        <v>21</v>
      </c>
      <c r="L192" s="105">
        <v>3</v>
      </c>
      <c r="M192" s="132">
        <v>3.4</v>
      </c>
      <c r="N192" s="105">
        <v>2</v>
      </c>
      <c r="O192" s="102"/>
      <c r="P192" s="96" t="s">
        <v>38</v>
      </c>
      <c r="Q192" s="89"/>
      <c r="R192" s="89">
        <f t="shared" si="11"/>
        <v>3</v>
      </c>
    </row>
    <row r="193" spans="2:21" ht="15" x14ac:dyDescent="0.2">
      <c r="B193" s="194" t="s">
        <v>67</v>
      </c>
      <c r="C193" s="194">
        <v>306</v>
      </c>
      <c r="D193" s="194">
        <v>4</v>
      </c>
      <c r="E193" s="194" t="s">
        <v>39</v>
      </c>
      <c r="F193" s="194" t="s">
        <v>36</v>
      </c>
      <c r="G193" s="194">
        <v>4</v>
      </c>
      <c r="H193" s="195">
        <v>102.17</v>
      </c>
      <c r="I193" s="202">
        <v>69.3</v>
      </c>
      <c r="J193" s="210" t="s">
        <v>37</v>
      </c>
      <c r="K193" s="210">
        <v>15.93</v>
      </c>
      <c r="L193" s="224">
        <v>5</v>
      </c>
      <c r="M193" s="209">
        <v>9.9499999999999993</v>
      </c>
      <c r="N193" s="194">
        <v>2</v>
      </c>
      <c r="O193" s="198">
        <f>(H193+K193+M193*0.4+N193*2)*$O$4</f>
        <v>1416130.5600000001</v>
      </c>
      <c r="P193" s="219" t="s">
        <v>42</v>
      </c>
      <c r="Q193" s="197"/>
      <c r="R193" s="197">
        <f t="shared" si="11"/>
        <v>5</v>
      </c>
      <c r="S193" s="200"/>
      <c r="T193" s="36"/>
      <c r="U193" s="95"/>
    </row>
    <row r="194" spans="2:21" ht="15" x14ac:dyDescent="0.2">
      <c r="B194" s="194" t="s">
        <v>67</v>
      </c>
      <c r="C194" s="194">
        <v>306</v>
      </c>
      <c r="D194" s="194">
        <v>5</v>
      </c>
      <c r="E194" s="194" t="s">
        <v>43</v>
      </c>
      <c r="F194" s="194" t="s">
        <v>41</v>
      </c>
      <c r="G194" s="194">
        <v>4</v>
      </c>
      <c r="H194" s="195">
        <v>101.68</v>
      </c>
      <c r="I194" s="202">
        <v>13.38</v>
      </c>
      <c r="J194" s="196">
        <v>10.8</v>
      </c>
      <c r="K194" s="207">
        <f t="shared" ref="K194:K208" si="16">I194*0.3</f>
        <v>4.0140000000000002</v>
      </c>
      <c r="L194" s="224">
        <v>8</v>
      </c>
      <c r="M194" s="209">
        <v>3.43</v>
      </c>
      <c r="N194" s="194">
        <v>1</v>
      </c>
      <c r="O194" s="198">
        <f>(H194+K194+M194*0.4+N194*2)*$O$4</f>
        <v>1225029.3119999999</v>
      </c>
      <c r="P194" s="219" t="s">
        <v>42</v>
      </c>
      <c r="Q194" s="197"/>
      <c r="R194" s="197">
        <f t="shared" si="11"/>
        <v>8</v>
      </c>
      <c r="S194" s="200"/>
      <c r="T194" s="36"/>
      <c r="U194" s="95"/>
    </row>
    <row r="195" spans="2:21" ht="15" customHeight="1" x14ac:dyDescent="0.2">
      <c r="B195" s="105" t="s">
        <v>67</v>
      </c>
      <c r="C195" s="105">
        <v>306</v>
      </c>
      <c r="D195" s="105">
        <v>6</v>
      </c>
      <c r="E195" s="105" t="s">
        <v>40</v>
      </c>
      <c r="F195" s="105" t="s">
        <v>41</v>
      </c>
      <c r="G195" s="105">
        <v>5</v>
      </c>
      <c r="H195" s="106">
        <v>121.5</v>
      </c>
      <c r="I195" s="101">
        <v>14.9</v>
      </c>
      <c r="J195" s="99">
        <v>13</v>
      </c>
      <c r="K195" s="100">
        <f t="shared" si="16"/>
        <v>4.47</v>
      </c>
      <c r="L195" s="105">
        <v>6</v>
      </c>
      <c r="M195" s="132">
        <v>3.6</v>
      </c>
      <c r="N195" s="105">
        <v>2</v>
      </c>
      <c r="O195" s="102"/>
      <c r="P195" s="96" t="s">
        <v>38</v>
      </c>
      <c r="Q195" s="89"/>
      <c r="R195" s="89">
        <f t="shared" si="11"/>
        <v>6</v>
      </c>
    </row>
    <row r="196" spans="2:21" ht="15" customHeight="1" x14ac:dyDescent="0.2">
      <c r="B196" s="105" t="s">
        <v>67</v>
      </c>
      <c r="C196" s="105">
        <v>306</v>
      </c>
      <c r="D196" s="105">
        <v>7</v>
      </c>
      <c r="E196" s="105" t="s">
        <v>40</v>
      </c>
      <c r="F196" s="105" t="s">
        <v>41</v>
      </c>
      <c r="G196" s="105">
        <v>5</v>
      </c>
      <c r="H196" s="106">
        <v>121.5</v>
      </c>
      <c r="I196" s="101">
        <v>14.9</v>
      </c>
      <c r="J196" s="99">
        <v>13</v>
      </c>
      <c r="K196" s="100">
        <f t="shared" si="16"/>
        <v>4.47</v>
      </c>
      <c r="L196" s="105">
        <v>7</v>
      </c>
      <c r="M196" s="132">
        <v>5.3</v>
      </c>
      <c r="N196" s="105">
        <v>1</v>
      </c>
      <c r="O196" s="102"/>
      <c r="P196" s="96" t="s">
        <v>38</v>
      </c>
      <c r="Q196" s="89"/>
      <c r="R196" s="89">
        <f t="shared" si="11"/>
        <v>7</v>
      </c>
    </row>
    <row r="197" spans="2:21" ht="15" x14ac:dyDescent="0.2">
      <c r="B197" s="203" t="s">
        <v>67</v>
      </c>
      <c r="C197" s="203">
        <v>306</v>
      </c>
      <c r="D197" s="203">
        <v>8</v>
      </c>
      <c r="E197" s="203" t="s">
        <v>43</v>
      </c>
      <c r="F197" s="203" t="s">
        <v>41</v>
      </c>
      <c r="G197" s="203">
        <v>4</v>
      </c>
      <c r="H197" s="204">
        <v>102.24</v>
      </c>
      <c r="I197" s="202">
        <v>13.38</v>
      </c>
      <c r="J197" s="196">
        <v>10.8</v>
      </c>
      <c r="K197" s="207">
        <f t="shared" si="16"/>
        <v>4.0140000000000002</v>
      </c>
      <c r="L197" s="224">
        <v>10</v>
      </c>
      <c r="M197" s="211">
        <v>9.93</v>
      </c>
      <c r="N197" s="203">
        <v>1</v>
      </c>
      <c r="O197" s="198">
        <f>(H197+K197+M197*0.4+N197*2)*$O$4</f>
        <v>1260522.4319999998</v>
      </c>
      <c r="P197" s="218" t="s">
        <v>42</v>
      </c>
      <c r="Q197" s="197"/>
      <c r="R197" s="197">
        <f t="shared" si="11"/>
        <v>10</v>
      </c>
      <c r="S197" s="200"/>
      <c r="T197" s="36"/>
      <c r="U197" s="95"/>
    </row>
    <row r="198" spans="2:21" ht="15" x14ac:dyDescent="0.2">
      <c r="B198" s="194" t="s">
        <v>67</v>
      </c>
      <c r="C198" s="194">
        <v>306</v>
      </c>
      <c r="D198" s="194">
        <v>9</v>
      </c>
      <c r="E198" s="194" t="s">
        <v>44</v>
      </c>
      <c r="F198" s="194" t="s">
        <v>41</v>
      </c>
      <c r="G198" s="194">
        <v>3</v>
      </c>
      <c r="H198" s="195">
        <v>82.39</v>
      </c>
      <c r="I198" s="202">
        <v>11.95</v>
      </c>
      <c r="J198" s="196" t="s">
        <v>37</v>
      </c>
      <c r="K198" s="207">
        <f t="shared" si="16"/>
        <v>3.5849999999999995</v>
      </c>
      <c r="L198" s="224">
        <v>9</v>
      </c>
      <c r="M198" s="209">
        <v>3.25</v>
      </c>
      <c r="N198" s="194">
        <v>1</v>
      </c>
      <c r="O198" s="198">
        <f>(H198+K198+M198*0.4+N198*2)*$O$4</f>
        <v>1002736.7999999999</v>
      </c>
      <c r="P198" s="219" t="s">
        <v>42</v>
      </c>
      <c r="Q198" s="197"/>
      <c r="R198" s="197">
        <f t="shared" si="11"/>
        <v>9</v>
      </c>
      <c r="S198" s="200"/>
      <c r="T198" s="36"/>
      <c r="U198" s="95"/>
    </row>
    <row r="199" spans="2:21" ht="15" customHeight="1" x14ac:dyDescent="0.2">
      <c r="B199" s="105" t="s">
        <v>67</v>
      </c>
      <c r="C199" s="105">
        <v>306</v>
      </c>
      <c r="D199" s="105">
        <v>10</v>
      </c>
      <c r="E199" s="105" t="s">
        <v>43</v>
      </c>
      <c r="F199" s="105" t="s">
        <v>45</v>
      </c>
      <c r="G199" s="105">
        <v>4</v>
      </c>
      <c r="H199" s="106">
        <v>102</v>
      </c>
      <c r="I199" s="101">
        <v>13.4</v>
      </c>
      <c r="J199" s="99">
        <v>10.8</v>
      </c>
      <c r="K199" s="100">
        <f t="shared" si="16"/>
        <v>4.0199999999999996</v>
      </c>
      <c r="L199" s="105">
        <v>13</v>
      </c>
      <c r="M199" s="132">
        <v>3.4</v>
      </c>
      <c r="N199" s="105">
        <v>1</v>
      </c>
      <c r="O199" s="102"/>
      <c r="P199" s="96" t="s">
        <v>38</v>
      </c>
      <c r="Q199" s="89"/>
      <c r="R199" s="89">
        <f t="shared" si="11"/>
        <v>13</v>
      </c>
    </row>
    <row r="200" spans="2:21" ht="15" customHeight="1" x14ac:dyDescent="0.2">
      <c r="B200" s="105" t="s">
        <v>67</v>
      </c>
      <c r="C200" s="105">
        <v>306</v>
      </c>
      <c r="D200" s="105">
        <v>11</v>
      </c>
      <c r="E200" s="105" t="s">
        <v>40</v>
      </c>
      <c r="F200" s="105" t="s">
        <v>45</v>
      </c>
      <c r="G200" s="105">
        <v>5</v>
      </c>
      <c r="H200" s="106">
        <v>121.5</v>
      </c>
      <c r="I200" s="101">
        <v>14.9</v>
      </c>
      <c r="J200" s="99">
        <v>13</v>
      </c>
      <c r="K200" s="100">
        <f t="shared" si="16"/>
        <v>4.47</v>
      </c>
      <c r="L200" s="105">
        <v>11</v>
      </c>
      <c r="M200" s="132">
        <v>3.6</v>
      </c>
      <c r="N200" s="105">
        <v>2</v>
      </c>
      <c r="O200" s="102"/>
      <c r="P200" s="96" t="s">
        <v>38</v>
      </c>
      <c r="Q200" s="89"/>
      <c r="R200" s="89">
        <f t="shared" si="11"/>
        <v>11</v>
      </c>
    </row>
    <row r="201" spans="2:21" ht="15" customHeight="1" x14ac:dyDescent="0.2">
      <c r="B201" s="105" t="s">
        <v>67</v>
      </c>
      <c r="C201" s="105">
        <v>306</v>
      </c>
      <c r="D201" s="105">
        <v>12</v>
      </c>
      <c r="E201" s="105" t="s">
        <v>40</v>
      </c>
      <c r="F201" s="105" t="s">
        <v>45</v>
      </c>
      <c r="G201" s="105">
        <v>5</v>
      </c>
      <c r="H201" s="106">
        <v>121.5</v>
      </c>
      <c r="I201" s="101">
        <v>14.9</v>
      </c>
      <c r="J201" s="99">
        <v>13</v>
      </c>
      <c r="K201" s="100">
        <f t="shared" si="16"/>
        <v>4.47</v>
      </c>
      <c r="L201" s="105">
        <v>12</v>
      </c>
      <c r="M201" s="132">
        <v>5.3</v>
      </c>
      <c r="N201" s="105">
        <v>2</v>
      </c>
      <c r="O201" s="102"/>
      <c r="P201" s="96" t="s">
        <v>38</v>
      </c>
      <c r="Q201" s="89"/>
      <c r="R201" s="89">
        <f t="shared" si="11"/>
        <v>12</v>
      </c>
    </row>
    <row r="202" spans="2:21" ht="15" customHeight="1" x14ac:dyDescent="0.2">
      <c r="B202" s="105" t="s">
        <v>67</v>
      </c>
      <c r="C202" s="105">
        <v>306</v>
      </c>
      <c r="D202" s="105">
        <v>13</v>
      </c>
      <c r="E202" s="105" t="s">
        <v>43</v>
      </c>
      <c r="F202" s="105" t="s">
        <v>45</v>
      </c>
      <c r="G202" s="105">
        <v>4</v>
      </c>
      <c r="H202" s="106">
        <v>102</v>
      </c>
      <c r="I202" s="101">
        <v>13.4</v>
      </c>
      <c r="J202" s="99">
        <v>10.8</v>
      </c>
      <c r="K202" s="100">
        <f t="shared" si="16"/>
        <v>4.0199999999999996</v>
      </c>
      <c r="L202" s="105">
        <v>15</v>
      </c>
      <c r="M202" s="132">
        <v>9.9</v>
      </c>
      <c r="N202" s="105">
        <v>1</v>
      </c>
      <c r="O202" s="102"/>
      <c r="P202" s="96" t="s">
        <v>38</v>
      </c>
      <c r="Q202" s="89"/>
      <c r="R202" s="89">
        <f t="shared" si="11"/>
        <v>15</v>
      </c>
    </row>
    <row r="203" spans="2:21" ht="15" x14ac:dyDescent="0.2">
      <c r="B203" s="228" t="s">
        <v>67</v>
      </c>
      <c r="C203" s="228">
        <v>306</v>
      </c>
      <c r="D203" s="228">
        <v>14</v>
      </c>
      <c r="E203" s="228" t="s">
        <v>44</v>
      </c>
      <c r="F203" s="228" t="s">
        <v>45</v>
      </c>
      <c r="G203" s="228">
        <v>3</v>
      </c>
      <c r="H203" s="229">
        <v>82.39</v>
      </c>
      <c r="I203" s="230">
        <v>11.95</v>
      </c>
      <c r="J203" s="231" t="s">
        <v>37</v>
      </c>
      <c r="K203" s="232">
        <f t="shared" si="16"/>
        <v>3.5849999999999995</v>
      </c>
      <c r="L203" s="234">
        <v>14</v>
      </c>
      <c r="M203" s="233">
        <v>3.25</v>
      </c>
      <c r="N203" s="228">
        <v>1</v>
      </c>
      <c r="O203" s="226">
        <f>(H203+K203+M203*0.4+N203*2)*$O$4</f>
        <v>1002736.7999999999</v>
      </c>
      <c r="P203" s="235" t="s">
        <v>42</v>
      </c>
      <c r="Q203" s="225"/>
      <c r="R203" s="225">
        <f t="shared" si="11"/>
        <v>14</v>
      </c>
      <c r="S203" s="227"/>
      <c r="T203" s="36"/>
      <c r="U203" s="95"/>
    </row>
    <row r="204" spans="2:21" ht="15" customHeight="1" x14ac:dyDescent="0.2">
      <c r="B204" s="105" t="s">
        <v>67</v>
      </c>
      <c r="C204" s="105">
        <v>306</v>
      </c>
      <c r="D204" s="105">
        <v>15</v>
      </c>
      <c r="E204" s="105" t="s">
        <v>43</v>
      </c>
      <c r="F204" s="105" t="s">
        <v>46</v>
      </c>
      <c r="G204" s="105">
        <v>4</v>
      </c>
      <c r="H204" s="106">
        <v>102</v>
      </c>
      <c r="I204" s="101">
        <v>13.4</v>
      </c>
      <c r="J204" s="99">
        <v>10.8</v>
      </c>
      <c r="K204" s="100">
        <f t="shared" si="16"/>
        <v>4.0199999999999996</v>
      </c>
      <c r="L204" s="105">
        <v>18</v>
      </c>
      <c r="M204" s="132">
        <v>3.4</v>
      </c>
      <c r="N204" s="105">
        <v>1</v>
      </c>
      <c r="O204" s="102"/>
      <c r="P204" s="96" t="s">
        <v>38</v>
      </c>
      <c r="Q204" s="89"/>
      <c r="R204" s="89">
        <f t="shared" ref="R204:R213" si="17">L204</f>
        <v>18</v>
      </c>
    </row>
    <row r="205" spans="2:21" ht="15" customHeight="1" x14ac:dyDescent="0.2">
      <c r="B205" s="105" t="s">
        <v>67</v>
      </c>
      <c r="C205" s="105">
        <v>306</v>
      </c>
      <c r="D205" s="105">
        <v>16</v>
      </c>
      <c r="E205" s="105" t="s">
        <v>40</v>
      </c>
      <c r="F205" s="105" t="s">
        <v>46</v>
      </c>
      <c r="G205" s="105">
        <v>5</v>
      </c>
      <c r="H205" s="106">
        <v>121.5</v>
      </c>
      <c r="I205" s="101">
        <v>14.9</v>
      </c>
      <c r="J205" s="99">
        <v>13</v>
      </c>
      <c r="K205" s="100">
        <f t="shared" si="16"/>
        <v>4.47</v>
      </c>
      <c r="L205" s="105">
        <v>16</v>
      </c>
      <c r="M205" s="132">
        <v>3.6</v>
      </c>
      <c r="N205" s="105">
        <v>2</v>
      </c>
      <c r="O205" s="102"/>
      <c r="P205" s="96" t="s">
        <v>38</v>
      </c>
      <c r="Q205" s="89"/>
      <c r="R205" s="89">
        <f t="shared" si="17"/>
        <v>16</v>
      </c>
    </row>
    <row r="206" spans="2:21" ht="15" customHeight="1" x14ac:dyDescent="0.2">
      <c r="B206" s="105" t="s">
        <v>67</v>
      </c>
      <c r="C206" s="105">
        <v>306</v>
      </c>
      <c r="D206" s="105">
        <v>17</v>
      </c>
      <c r="E206" s="105" t="s">
        <v>40</v>
      </c>
      <c r="F206" s="105" t="s">
        <v>46</v>
      </c>
      <c r="G206" s="105">
        <v>5</v>
      </c>
      <c r="H206" s="106">
        <v>121.5</v>
      </c>
      <c r="I206" s="101">
        <v>14.9</v>
      </c>
      <c r="J206" s="99">
        <v>13</v>
      </c>
      <c r="K206" s="100">
        <f t="shared" si="16"/>
        <v>4.47</v>
      </c>
      <c r="L206" s="105">
        <v>17</v>
      </c>
      <c r="M206" s="132">
        <v>5.3</v>
      </c>
      <c r="N206" s="105">
        <v>2</v>
      </c>
      <c r="O206" s="102"/>
      <c r="P206" s="96" t="s">
        <v>38</v>
      </c>
      <c r="Q206" s="89"/>
      <c r="R206" s="89">
        <f t="shared" si="17"/>
        <v>17</v>
      </c>
    </row>
    <row r="207" spans="2:21" ht="15" customHeight="1" x14ac:dyDescent="0.2">
      <c r="B207" s="239" t="s">
        <v>67</v>
      </c>
      <c r="C207" s="239">
        <v>306</v>
      </c>
      <c r="D207" s="239">
        <v>18</v>
      </c>
      <c r="E207" s="239" t="s">
        <v>43</v>
      </c>
      <c r="F207" s="239" t="s">
        <v>46</v>
      </c>
      <c r="G207" s="239">
        <v>4</v>
      </c>
      <c r="H207" s="240">
        <v>102</v>
      </c>
      <c r="I207" s="241">
        <v>13.4</v>
      </c>
      <c r="J207" s="242">
        <v>10.8</v>
      </c>
      <c r="K207" s="215">
        <f t="shared" si="16"/>
        <v>4.0199999999999996</v>
      </c>
      <c r="L207" s="239">
        <v>20</v>
      </c>
      <c r="M207" s="243">
        <v>9.9</v>
      </c>
      <c r="N207" s="239">
        <v>1</v>
      </c>
      <c r="O207" s="244"/>
      <c r="P207" s="245" t="s">
        <v>38</v>
      </c>
      <c r="Q207" s="197"/>
      <c r="R207" s="197">
        <f t="shared" si="17"/>
        <v>20</v>
      </c>
      <c r="S207" s="246"/>
    </row>
    <row r="208" spans="2:21" ht="15" x14ac:dyDescent="0.2">
      <c r="B208" s="203" t="s">
        <v>67</v>
      </c>
      <c r="C208" s="203">
        <v>306</v>
      </c>
      <c r="D208" s="203">
        <v>19</v>
      </c>
      <c r="E208" s="203" t="s">
        <v>44</v>
      </c>
      <c r="F208" s="203" t="s">
        <v>46</v>
      </c>
      <c r="G208" s="203">
        <v>3</v>
      </c>
      <c r="H208" s="204">
        <v>82.39</v>
      </c>
      <c r="I208" s="205">
        <v>11.95</v>
      </c>
      <c r="J208" s="206" t="s">
        <v>37</v>
      </c>
      <c r="K208" s="207">
        <f t="shared" si="16"/>
        <v>3.5849999999999995</v>
      </c>
      <c r="L208" s="224">
        <v>19</v>
      </c>
      <c r="M208" s="211">
        <v>3.25</v>
      </c>
      <c r="N208" s="203">
        <v>1</v>
      </c>
      <c r="O208" s="198">
        <f>(H208+K208+M208*0.4+N208*2)*$O$4</f>
        <v>1002736.7999999999</v>
      </c>
      <c r="P208" s="218" t="s">
        <v>42</v>
      </c>
      <c r="Q208" s="197"/>
      <c r="R208" s="197">
        <f t="shared" si="17"/>
        <v>19</v>
      </c>
      <c r="S208" s="200"/>
      <c r="T208" s="36"/>
      <c r="U208" s="95"/>
    </row>
    <row r="209" spans="2:21" ht="15" customHeight="1" x14ac:dyDescent="0.2">
      <c r="B209" s="105" t="s">
        <v>67</v>
      </c>
      <c r="C209" s="105">
        <v>306</v>
      </c>
      <c r="D209" s="105">
        <v>20</v>
      </c>
      <c r="E209" s="105" t="s">
        <v>53</v>
      </c>
      <c r="F209" s="105" t="s">
        <v>47</v>
      </c>
      <c r="G209" s="105">
        <v>6</v>
      </c>
      <c r="H209" s="106">
        <v>155.5</v>
      </c>
      <c r="I209" s="101">
        <v>95</v>
      </c>
      <c r="J209" s="101" t="s">
        <v>37</v>
      </c>
      <c r="K209" s="101">
        <v>18.5</v>
      </c>
      <c r="L209" s="105">
        <v>22</v>
      </c>
      <c r="M209" s="132">
        <v>4.5999999999999996</v>
      </c>
      <c r="N209" s="105">
        <v>2</v>
      </c>
      <c r="O209" s="102"/>
      <c r="P209" s="105" t="s">
        <v>38</v>
      </c>
      <c r="Q209" s="89"/>
      <c r="R209" s="89">
        <f t="shared" si="17"/>
        <v>22</v>
      </c>
    </row>
    <row r="210" spans="2:21" ht="15" customHeight="1" x14ac:dyDescent="0.2">
      <c r="B210" s="105" t="s">
        <v>67</v>
      </c>
      <c r="C210" s="105">
        <v>306</v>
      </c>
      <c r="D210" s="105">
        <v>21</v>
      </c>
      <c r="E210" s="105" t="s">
        <v>53</v>
      </c>
      <c r="F210" s="105" t="s">
        <v>47</v>
      </c>
      <c r="G210" s="105">
        <v>6</v>
      </c>
      <c r="H210" s="106">
        <v>155.5</v>
      </c>
      <c r="I210" s="101">
        <v>95</v>
      </c>
      <c r="J210" s="101" t="s">
        <v>37</v>
      </c>
      <c r="K210" s="101">
        <v>18.5</v>
      </c>
      <c r="L210" s="105">
        <v>21</v>
      </c>
      <c r="M210" s="132">
        <v>4.3</v>
      </c>
      <c r="N210" s="105">
        <v>2</v>
      </c>
      <c r="O210" s="102"/>
      <c r="P210" s="96" t="s">
        <v>38</v>
      </c>
      <c r="Q210" s="89"/>
      <c r="R210" s="89">
        <f t="shared" si="17"/>
        <v>21</v>
      </c>
    </row>
    <row r="211" spans="2:21" ht="15" x14ac:dyDescent="0.2">
      <c r="B211" s="203" t="s">
        <v>67</v>
      </c>
      <c r="C211" s="203">
        <v>306</v>
      </c>
      <c r="D211" s="203">
        <v>22</v>
      </c>
      <c r="E211" s="203" t="s">
        <v>44</v>
      </c>
      <c r="F211" s="203" t="s">
        <v>47</v>
      </c>
      <c r="G211" s="203">
        <v>3</v>
      </c>
      <c r="H211" s="204">
        <v>82.33</v>
      </c>
      <c r="I211" s="205">
        <v>11.93</v>
      </c>
      <c r="J211" s="206" t="s">
        <v>37</v>
      </c>
      <c r="K211" s="207">
        <f t="shared" ref="K211" si="18">I211*0.3</f>
        <v>3.5789999999999997</v>
      </c>
      <c r="L211" s="224">
        <v>4</v>
      </c>
      <c r="M211" s="211">
        <v>4.6100000000000003</v>
      </c>
      <c r="N211" s="203">
        <v>1</v>
      </c>
      <c r="O211" s="198">
        <f>(H211+K211+M211*0.4+N211*2)*$O$4</f>
        <v>1008105.6959999999</v>
      </c>
      <c r="P211" s="203" t="s">
        <v>42</v>
      </c>
      <c r="Q211" s="197"/>
      <c r="R211" s="197">
        <f t="shared" si="17"/>
        <v>4</v>
      </c>
      <c r="S211" s="200"/>
      <c r="T211" s="36"/>
      <c r="U211" s="95"/>
    </row>
    <row r="212" spans="2:21" ht="15" x14ac:dyDescent="0.25">
      <c r="B212" s="105" t="s">
        <v>67</v>
      </c>
      <c r="C212" s="105">
        <v>306</v>
      </c>
      <c r="D212" s="105">
        <v>23</v>
      </c>
      <c r="E212" s="105" t="s">
        <v>56</v>
      </c>
      <c r="F212" s="105" t="s">
        <v>48</v>
      </c>
      <c r="G212" s="105">
        <v>5</v>
      </c>
      <c r="H212" s="106">
        <v>149.5</v>
      </c>
      <c r="I212" s="101">
        <v>75</v>
      </c>
      <c r="J212" s="101" t="s">
        <v>37</v>
      </c>
      <c r="K212" s="101">
        <v>16.5</v>
      </c>
      <c r="L212" s="105">
        <v>23</v>
      </c>
      <c r="M212" s="132">
        <v>5.3</v>
      </c>
      <c r="N212" s="105">
        <v>2</v>
      </c>
      <c r="O212" s="102"/>
      <c r="P212" s="96" t="s">
        <v>38</v>
      </c>
      <c r="Q212" s="145"/>
      <c r="R212" s="104">
        <f t="shared" si="17"/>
        <v>23</v>
      </c>
    </row>
    <row r="213" spans="2:21" ht="15.75" thickBot="1" x14ac:dyDescent="0.3">
      <c r="B213" s="105" t="s">
        <v>67</v>
      </c>
      <c r="C213" s="105">
        <v>306</v>
      </c>
      <c r="D213" s="105">
        <v>24</v>
      </c>
      <c r="E213" s="105" t="s">
        <v>54</v>
      </c>
      <c r="F213" s="105" t="s">
        <v>48</v>
      </c>
      <c r="G213" s="105">
        <v>5</v>
      </c>
      <c r="H213" s="106">
        <v>143.30000000000001</v>
      </c>
      <c r="I213" s="101">
        <v>70.5</v>
      </c>
      <c r="J213" s="101" t="s">
        <v>37</v>
      </c>
      <c r="K213" s="101">
        <v>16.05</v>
      </c>
      <c r="L213" s="105">
        <v>24</v>
      </c>
      <c r="M213" s="132">
        <v>3.6</v>
      </c>
      <c r="N213" s="105">
        <v>2</v>
      </c>
      <c r="O213" s="102"/>
      <c r="P213" s="105" t="s">
        <v>38</v>
      </c>
      <c r="Q213" s="145"/>
      <c r="R213" s="104">
        <f t="shared" si="17"/>
        <v>24</v>
      </c>
      <c r="S213" s="37"/>
    </row>
    <row r="214" spans="2:21" ht="15.75" hidden="1" thickBot="1" x14ac:dyDescent="0.25">
      <c r="B214" s="146"/>
      <c r="C214" s="146"/>
      <c r="D214" s="92"/>
      <c r="E214" s="92"/>
      <c r="F214" s="92"/>
      <c r="G214" s="147"/>
      <c r="H214" s="148"/>
      <c r="I214" s="149"/>
      <c r="J214" s="149"/>
      <c r="K214" s="149"/>
      <c r="L214" s="149"/>
      <c r="M214" s="92"/>
      <c r="N214" s="150"/>
      <c r="O214" s="151"/>
      <c r="P214" s="150"/>
      <c r="Q214" s="150"/>
      <c r="R214" s="152"/>
      <c r="S214" s="37"/>
    </row>
    <row r="215" spans="2:21" ht="15.75" thickBot="1" x14ac:dyDescent="0.3">
      <c r="B215" s="153" t="s">
        <v>57</v>
      </c>
      <c r="C215" s="154"/>
      <c r="D215" s="154"/>
      <c r="E215" s="154"/>
      <c r="F215" s="154"/>
      <c r="G215" s="154"/>
      <c r="H215" s="126">
        <f>SUMIF(P190:P214,"כן",H190:H214)/COUNTIF(P190:P214,"כן")</f>
        <v>90.75</v>
      </c>
      <c r="I215" s="127"/>
      <c r="J215" s="127"/>
      <c r="K215" s="127"/>
      <c r="L215" s="127"/>
      <c r="M215" s="155" t="s">
        <v>58</v>
      </c>
      <c r="N215" s="155"/>
      <c r="O215" s="155"/>
      <c r="P215" s="144">
        <f>COUNTIF(P190:P214,"כן")/COUNT(D190:D214)</f>
        <v>0.33333333333333331</v>
      </c>
      <c r="Q215" s="156"/>
      <c r="R215" s="157"/>
      <c r="S215" s="37"/>
    </row>
    <row r="216" spans="2:21" ht="15" hidden="1" x14ac:dyDescent="0.25">
      <c r="B216" s="158"/>
      <c r="C216" s="158"/>
      <c r="D216" s="158"/>
      <c r="E216" s="158"/>
      <c r="F216" s="158"/>
      <c r="G216" s="158"/>
      <c r="H216" s="159"/>
      <c r="I216" s="150"/>
      <c r="J216" s="150"/>
      <c r="K216" s="150"/>
      <c r="L216" s="150"/>
      <c r="M216" s="160"/>
      <c r="N216" s="160"/>
      <c r="O216" s="160"/>
      <c r="P216" s="161"/>
      <c r="Q216" s="150"/>
      <c r="R216" s="150"/>
      <c r="S216" s="37"/>
    </row>
    <row r="217" spans="2:21" hidden="1" x14ac:dyDescent="0.2">
      <c r="B217" s="150"/>
      <c r="C217" s="150"/>
      <c r="D217" s="150"/>
      <c r="E217" s="150"/>
      <c r="F217" s="150"/>
      <c r="G217" s="150"/>
      <c r="H217" s="91"/>
      <c r="I217" s="91"/>
      <c r="J217" s="91"/>
      <c r="K217" s="91"/>
      <c r="L217" s="91"/>
      <c r="M217" s="150"/>
      <c r="N217" s="150"/>
      <c r="O217" s="150"/>
      <c r="P217" s="150"/>
      <c r="Q217" s="150"/>
      <c r="R217" s="150"/>
      <c r="S217" s="37"/>
    </row>
    <row r="218" spans="2:21" hidden="1" x14ac:dyDescent="0.2">
      <c r="B218" s="150"/>
      <c r="C218" s="150"/>
      <c r="D218" s="150"/>
      <c r="E218" s="150"/>
      <c r="F218" s="150"/>
      <c r="G218" s="150"/>
      <c r="H218" s="91"/>
      <c r="I218" s="91"/>
      <c r="J218" s="91"/>
      <c r="K218" s="91"/>
      <c r="L218" s="91"/>
      <c r="M218" s="150"/>
      <c r="N218" s="150"/>
      <c r="O218" s="150"/>
      <c r="P218" s="150"/>
      <c r="Q218" s="150"/>
      <c r="R218" s="150"/>
      <c r="S218" s="37"/>
    </row>
    <row r="219" spans="2:21" ht="15" hidden="1" thickBot="1" x14ac:dyDescent="0.25">
      <c r="B219" s="150"/>
      <c r="C219" s="150"/>
      <c r="D219" s="150"/>
      <c r="E219" s="150"/>
      <c r="F219" s="150"/>
      <c r="G219" s="150"/>
      <c r="H219" s="91"/>
      <c r="I219" s="91"/>
      <c r="J219" s="91"/>
      <c r="K219" s="91"/>
      <c r="L219" s="91"/>
      <c r="M219" s="150"/>
      <c r="N219" s="150"/>
      <c r="O219" s="150"/>
      <c r="P219" s="150"/>
      <c r="Q219" s="150"/>
      <c r="R219" s="150"/>
      <c r="S219" s="37"/>
    </row>
    <row r="220" spans="2:21" ht="15.75" thickBot="1" x14ac:dyDescent="0.3">
      <c r="B220" s="266" t="s">
        <v>68</v>
      </c>
      <c r="C220" s="267"/>
      <c r="D220" s="267"/>
      <c r="E220" s="267"/>
      <c r="F220" s="267"/>
      <c r="G220" s="268"/>
      <c r="H220" s="163">
        <v>9884</v>
      </c>
      <c r="I220" s="190"/>
      <c r="J220" s="164"/>
      <c r="K220" s="91"/>
      <c r="L220" s="91"/>
      <c r="M220" s="165" t="s">
        <v>69</v>
      </c>
      <c r="N220" s="166"/>
      <c r="O220" s="167"/>
      <c r="P220" s="168">
        <f>COUNTIF(P11:P213,"כן")</f>
        <v>86</v>
      </c>
      <c r="Q220" s="169"/>
      <c r="R220" s="150"/>
    </row>
    <row r="221" spans="2:21" ht="15.75" thickBot="1" x14ac:dyDescent="0.3">
      <c r="B221" s="266" t="s">
        <v>70</v>
      </c>
      <c r="C221" s="267"/>
      <c r="D221" s="267"/>
      <c r="E221" s="267"/>
      <c r="F221" s="267"/>
      <c r="G221" s="268"/>
      <c r="H221" s="163">
        <f>SUMIF(P11:P213,"כן",H11:H213)/(SUMIF(P11:P213,"כן",H11:H213)+SUMIF(P11:P213,"לא",H11:H213))</f>
        <v>0.39730470284228153</v>
      </c>
      <c r="I221" s="164"/>
      <c r="J221" s="164"/>
      <c r="K221" s="91"/>
      <c r="L221" s="91"/>
      <c r="M221" s="165" t="s">
        <v>71</v>
      </c>
      <c r="N221" s="166"/>
      <c r="O221" s="167"/>
      <c r="P221" s="170">
        <f>COUNTIF(P11:P213,"כן")/COUNT(D11:D213)</f>
        <v>0.43654822335025378</v>
      </c>
      <c r="Q221" s="169"/>
      <c r="R221" s="150"/>
    </row>
    <row r="222" spans="2:21" ht="15.75" thickBot="1" x14ac:dyDescent="0.25">
      <c r="B222" s="256" t="s">
        <v>72</v>
      </c>
      <c r="C222" s="257"/>
      <c r="D222" s="257"/>
      <c r="E222" s="257"/>
      <c r="F222" s="257"/>
      <c r="G222" s="258"/>
      <c r="H222" s="171">
        <v>28054.9</v>
      </c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</row>
    <row r="223" spans="2:21" ht="15.75" thickBot="1" x14ac:dyDescent="0.25">
      <c r="B223" s="259" t="s">
        <v>73</v>
      </c>
      <c r="C223" s="260"/>
      <c r="D223" s="260"/>
      <c r="E223" s="260"/>
      <c r="F223" s="260"/>
      <c r="G223" s="260"/>
      <c r="H223" s="172">
        <f>H222-H220</f>
        <v>18170.900000000001</v>
      </c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</row>
    <row r="224" spans="2:21" ht="15" x14ac:dyDescent="0.2">
      <c r="B224" s="192"/>
      <c r="C224" s="192"/>
      <c r="D224" s="192"/>
      <c r="E224" s="192"/>
      <c r="F224" s="192"/>
      <c r="G224" s="192"/>
      <c r="H224" s="193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</row>
    <row r="225" spans="2:18" ht="15" x14ac:dyDescent="0.2">
      <c r="B225" s="192"/>
      <c r="C225" s="192"/>
      <c r="D225" s="192"/>
      <c r="E225" s="192"/>
      <c r="F225" s="192"/>
      <c r="G225" s="192"/>
      <c r="H225" s="193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</row>
    <row r="226" spans="2:18" ht="15" x14ac:dyDescent="0.2">
      <c r="B226" s="173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91"/>
      <c r="N226" s="91"/>
      <c r="O226" s="91"/>
      <c r="P226" s="91"/>
      <c r="Q226" s="174"/>
      <c r="R226" s="92"/>
    </row>
    <row r="227" spans="2:18" ht="15" x14ac:dyDescent="0.2">
      <c r="B227" s="261" t="s">
        <v>74</v>
      </c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91"/>
      <c r="O227" s="91"/>
      <c r="P227" s="91"/>
      <c r="Q227" s="175"/>
      <c r="R227" s="150"/>
    </row>
    <row r="228" spans="2:18" ht="15.75" thickBot="1" x14ac:dyDescent="0.25">
      <c r="B228" s="176"/>
      <c r="C228" s="176"/>
      <c r="D228" s="176"/>
      <c r="E228" s="176"/>
      <c r="F228" s="176"/>
      <c r="G228" s="176"/>
      <c r="H228" s="176"/>
      <c r="I228" s="187"/>
      <c r="J228" s="187"/>
      <c r="K228" s="187"/>
      <c r="L228" s="187"/>
      <c r="M228" s="187"/>
      <c r="N228" s="91"/>
      <c r="O228" s="91"/>
      <c r="P228" s="91"/>
      <c r="Q228" s="175"/>
      <c r="R228" s="150"/>
    </row>
    <row r="229" spans="2:18" ht="20.25" thickTop="1" thickBot="1" x14ac:dyDescent="0.3">
      <c r="B229" s="150"/>
      <c r="C229" s="150"/>
      <c r="D229" s="255" t="s">
        <v>75</v>
      </c>
      <c r="E229" s="255"/>
      <c r="F229" s="255"/>
      <c r="G229" s="177">
        <v>116</v>
      </c>
      <c r="H229" s="176"/>
      <c r="I229" s="191"/>
      <c r="J229" s="187"/>
      <c r="K229" s="187"/>
      <c r="L229" s="187"/>
      <c r="M229" s="187"/>
      <c r="N229" s="91"/>
      <c r="O229" s="91"/>
      <c r="P229" s="91"/>
      <c r="Q229" s="92"/>
      <c r="R229" s="150"/>
    </row>
    <row r="230" spans="2:18" ht="19.5" customHeight="1" thickTop="1" thickBot="1" x14ac:dyDescent="0.25">
      <c r="B230" s="253" t="s">
        <v>76</v>
      </c>
      <c r="C230" s="178"/>
      <c r="D230" s="254" t="s">
        <v>77</v>
      </c>
      <c r="E230" s="254"/>
      <c r="F230" s="254"/>
      <c r="G230" s="179">
        <f>SUM(G231-G229)</f>
        <v>167</v>
      </c>
      <c r="H230" s="180"/>
      <c r="I230" s="188"/>
      <c r="J230" s="188"/>
      <c r="K230" s="189"/>
      <c r="L230" s="188"/>
      <c r="M230" s="188"/>
      <c r="N230" s="91"/>
      <c r="O230" s="181"/>
      <c r="P230" s="181"/>
      <c r="Q230" s="181"/>
      <c r="R230" s="150"/>
    </row>
    <row r="231" spans="2:18" ht="20.25" thickTop="1" thickBot="1" x14ac:dyDescent="0.35">
      <c r="B231" s="253"/>
      <c r="C231" s="182"/>
      <c r="D231" s="255" t="s">
        <v>78</v>
      </c>
      <c r="E231" s="255"/>
      <c r="F231" s="255"/>
      <c r="G231" s="183">
        <v>283</v>
      </c>
      <c r="H231" s="176"/>
      <c r="I231" s="182"/>
      <c r="J231" s="182"/>
      <c r="K231" s="182"/>
      <c r="L231" s="91"/>
      <c r="M231" s="91"/>
      <c r="N231" s="91"/>
      <c r="O231" s="182"/>
      <c r="P231" s="182"/>
      <c r="Q231" s="182"/>
      <c r="R231" s="182"/>
    </row>
    <row r="232" spans="2:18" ht="15" thickTop="1" x14ac:dyDescent="0.2">
      <c r="B232" s="253"/>
      <c r="C232" s="182"/>
      <c r="D232" s="182"/>
      <c r="E232" s="182"/>
      <c r="F232" s="182"/>
      <c r="G232" s="182"/>
      <c r="H232" s="182"/>
      <c r="I232" s="182"/>
      <c r="J232" s="182"/>
      <c r="K232" s="182"/>
      <c r="L232" s="91"/>
      <c r="M232" s="91"/>
      <c r="N232" s="91"/>
      <c r="O232" s="182"/>
      <c r="P232" s="182"/>
      <c r="Q232" s="182"/>
      <c r="R232" s="182"/>
    </row>
    <row r="233" spans="2:18" x14ac:dyDescent="0.2">
      <c r="B233" s="253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</row>
    <row r="234" spans="2:18" x14ac:dyDescent="0.2">
      <c r="B234" s="253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</row>
    <row r="235" spans="2:18" x14ac:dyDescent="0.2">
      <c r="B235" s="253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</row>
  </sheetData>
  <sheetProtection formatCells="0" formatColumns="0" formatRows="0" sort="0" autoFilter="0"/>
  <mergeCells count="14">
    <mergeCell ref="K1:O1"/>
    <mergeCell ref="D3:E3"/>
    <mergeCell ref="B5:C5"/>
    <mergeCell ref="B221:G221"/>
    <mergeCell ref="B220:G220"/>
    <mergeCell ref="H3:I3"/>
    <mergeCell ref="H4:N4"/>
    <mergeCell ref="B230:B235"/>
    <mergeCell ref="D230:F230"/>
    <mergeCell ref="D231:F231"/>
    <mergeCell ref="B222:G222"/>
    <mergeCell ref="B223:G223"/>
    <mergeCell ref="B227:M227"/>
    <mergeCell ref="D229:F229"/>
  </mergeCells>
  <conditionalFormatting sqref="H114:J117">
    <cfRule type="containsText" dxfId="20" priority="63" operator="containsText" text="6.5 ">
      <formula>NOT(ISERROR(SEARCH("6.5 ",H114)))</formula>
    </cfRule>
  </conditionalFormatting>
  <conditionalFormatting sqref="P2 O4 P5:P140 P219:P225 P230:P232">
    <cfRule type="containsText" dxfId="19" priority="70" operator="containsText" text="גדול">
      <formula>NOT(ISERROR(SEARCH("גדול",O2)))</formula>
    </cfRule>
    <cfRule type="containsText" dxfId="18" priority="71" operator="containsText" text="קטן מהמינימום הנדרש במכרז">
      <formula>NOT(ISERROR(SEARCH("קטן מהמינימום הנדרש במכרז",O2)))</formula>
    </cfRule>
  </conditionalFormatting>
  <conditionalFormatting sqref="P164:P166">
    <cfRule type="containsText" dxfId="17" priority="64" operator="containsText" text="גדול">
      <formula>NOT(ISERROR(SEARCH("גדול",P164)))</formula>
    </cfRule>
    <cfRule type="containsText" dxfId="16" priority="65" operator="containsText" text="קטן מהמינימום הנדרש במכרז">
      <formula>NOT(ISERROR(SEARCH("קטן מהמינימום הנדרש במכרז",P164)))</formula>
    </cfRule>
  </conditionalFormatting>
  <conditionalFormatting sqref="P174:P216">
    <cfRule type="containsText" dxfId="15" priority="66" operator="containsText" text="גדול">
      <formula>NOT(ISERROR(SEARCH("גדול",P174)))</formula>
    </cfRule>
    <cfRule type="containsText" dxfId="14" priority="67" operator="containsText" text="קטן מהמינימום הנדרש במכרז">
      <formula>NOT(ISERROR(SEARCH("קטן מהמינימום הנדרש במכרז",P174)))</formula>
    </cfRule>
  </conditionalFormatting>
  <conditionalFormatting sqref="Q70:R70">
    <cfRule type="containsText" dxfId="13" priority="9" operator="containsText" text="גדול">
      <formula>NOT(ISERROR(SEARCH("גדול",Q70)))</formula>
    </cfRule>
    <cfRule type="containsText" dxfId="12" priority="10" operator="containsText" text="קטן מהמינימום הנדרש במכרז">
      <formula>NOT(ISERROR(SEARCH("קטן מהמינימום הנדרש במכרז",Q70)))</formula>
    </cfRule>
  </conditionalFormatting>
  <conditionalFormatting sqref="Q105:R105">
    <cfRule type="containsText" dxfId="11" priority="7" operator="containsText" text="גדול">
      <formula>NOT(ISERROR(SEARCH("גדול",Q105)))</formula>
    </cfRule>
    <cfRule type="containsText" dxfId="10" priority="8" operator="containsText" text="קטן מהמינימום הנדרש במכרז">
      <formula>NOT(ISERROR(SEARCH("קטן מהמינימום הנדרש במכרז",Q105)))</formula>
    </cfRule>
  </conditionalFormatting>
  <conditionalFormatting sqref="Q140:R140">
    <cfRule type="containsText" dxfId="9" priority="5" operator="containsText" text="גדול">
      <formula>NOT(ISERROR(SEARCH("גדול",Q140)))</formula>
    </cfRule>
    <cfRule type="containsText" dxfId="8" priority="6" operator="containsText" text="קטן מהמינימום הנדרש במכרז">
      <formula>NOT(ISERROR(SEARCH("קטן מהמינימום הנדרש במכרז",Q140)))</formula>
    </cfRule>
  </conditionalFormatting>
  <conditionalFormatting sqref="Q164:R164">
    <cfRule type="containsText" dxfId="7" priority="3" operator="containsText" text="גדול">
      <formula>NOT(ISERROR(SEARCH("גדול",Q164)))</formula>
    </cfRule>
    <cfRule type="containsText" dxfId="6" priority="4" operator="containsText" text="קטן מהמינימום הנדרש במכרז">
      <formula>NOT(ISERROR(SEARCH("קטן מהמינימום הנדרש במכרז",Q164)))</formula>
    </cfRule>
  </conditionalFormatting>
  <conditionalFormatting sqref="Q189:R189">
    <cfRule type="containsText" dxfId="5" priority="1" operator="containsText" text="גדול">
      <formula>NOT(ISERROR(SEARCH("גדול",Q189)))</formula>
    </cfRule>
    <cfRule type="containsText" dxfId="4" priority="2" operator="containsText" text="קטן מהמינימום הנדרש במכרז">
      <formula>NOT(ISERROR(SEARCH("קטן מהמינימום הנדרש במכרז",Q189)))</formula>
    </cfRule>
  </conditionalFormatting>
  <conditionalFormatting sqref="R45">
    <cfRule type="containsText" dxfId="3" priority="11" operator="containsText" text="גדול">
      <formula>NOT(ISERROR(SEARCH("גדול",R45)))</formula>
    </cfRule>
    <cfRule type="containsText" dxfId="2" priority="12" operator="containsText" text="קטן מהמינימום הנדרש במכרז">
      <formula>NOT(ISERROR(SEARCH("קטן מהמינימום הנדרש במכרז",R45)))</formula>
    </cfRule>
  </conditionalFormatting>
  <pageMargins left="0.7" right="0.7" top="0.75" bottom="0.75" header="0.3" footer="0.3"/>
  <pageSetup paperSize="9" scale="57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31"/>
  <sheetViews>
    <sheetView rightToLeft="1" workbookViewId="0">
      <selection activeCell="E33" sqref="E33"/>
    </sheetView>
  </sheetViews>
  <sheetFormatPr defaultRowHeight="14.25" x14ac:dyDescent="0.2"/>
  <cols>
    <col min="6" max="6" width="11.625" customWidth="1"/>
    <col min="10" max="10" width="24" customWidth="1"/>
  </cols>
  <sheetData>
    <row r="4" spans="1:10" ht="18.75" x14ac:dyDescent="0.3">
      <c r="A4" s="271" t="s">
        <v>79</v>
      </c>
      <c r="B4" s="271"/>
      <c r="C4" s="271"/>
      <c r="D4" s="38" t="s">
        <v>80</v>
      </c>
    </row>
    <row r="5" spans="1:10" ht="15" thickBot="1" x14ac:dyDescent="0.25"/>
    <row r="6" spans="1:10" ht="18.75" thickBot="1" x14ac:dyDescent="0.3">
      <c r="F6" s="272" t="e">
        <f>_xlfn.CONCAT("מתחם"," ",'[1]מחיר למשתכן'!B4)</f>
        <v>#REF!</v>
      </c>
      <c r="G6" s="273"/>
    </row>
    <row r="9" spans="1:10" ht="15" thickBot="1" x14ac:dyDescent="0.25"/>
    <row r="10" spans="1:10" ht="60.75" thickBot="1" x14ac:dyDescent="0.25">
      <c r="A10" s="39" t="s">
        <v>81</v>
      </c>
      <c r="B10" s="40" t="s">
        <v>82</v>
      </c>
      <c r="C10" s="41" t="s">
        <v>83</v>
      </c>
      <c r="D10" s="41" t="s">
        <v>84</v>
      </c>
      <c r="E10" s="42" t="s">
        <v>85</v>
      </c>
      <c r="F10" s="40" t="s">
        <v>86</v>
      </c>
      <c r="G10" s="43" t="s">
        <v>87</v>
      </c>
      <c r="H10" s="41" t="s">
        <v>88</v>
      </c>
      <c r="I10" s="41" t="s">
        <v>89</v>
      </c>
      <c r="J10" s="44" t="s">
        <v>32</v>
      </c>
    </row>
    <row r="11" spans="1:10" ht="18" customHeight="1" x14ac:dyDescent="0.2">
      <c r="A11" s="45" t="s">
        <v>34</v>
      </c>
      <c r="B11" s="46">
        <f>E11/$G$25</f>
        <v>0.99178590355060936</v>
      </c>
      <c r="C11" s="47">
        <f>$G$25*0.75</f>
        <v>0.42258883248730966</v>
      </c>
      <c r="D11" s="48">
        <f>$G$25*1.25</f>
        <v>0.70431472081218272</v>
      </c>
      <c r="E11" s="49">
        <f>H11/I11</f>
        <v>0.55882352941176472</v>
      </c>
      <c r="F11" s="46">
        <f>G11/I11</f>
        <v>0.44117647058823528</v>
      </c>
      <c r="G11" s="50">
        <v>15</v>
      </c>
      <c r="H11" s="51">
        <v>19</v>
      </c>
      <c r="I11" s="52">
        <v>34</v>
      </c>
      <c r="J11" s="53" t="str">
        <f t="shared" ref="J11:J17" si="0">IF(E11/$G$25&gt;1.25,"יחס דירות גדול מהמותר במכרז",IF(E11/$G$25&lt;0.75,"יחס דירות קטן מהמותר במכרז","יחס דירות תקין"))</f>
        <v>יחס דירות תקין</v>
      </c>
    </row>
    <row r="12" spans="1:10" ht="18" customHeight="1" x14ac:dyDescent="0.2">
      <c r="A12" s="54" t="s">
        <v>59</v>
      </c>
      <c r="B12" s="55">
        <f>E12/$G$25</f>
        <v>1.1092342342342343</v>
      </c>
      <c r="C12" s="56">
        <f t="shared" ref="C12:C17" si="1">$G$25*0.75</f>
        <v>0.42258883248730966</v>
      </c>
      <c r="D12" s="57">
        <f>$G$25*1.25</f>
        <v>0.70431472081218272</v>
      </c>
      <c r="E12" s="58">
        <f t="shared" ref="E12:E17" si="2">H12/I12</f>
        <v>0.625</v>
      </c>
      <c r="F12" s="55">
        <f t="shared" ref="F12:F17" si="3">G12/I12</f>
        <v>0.375</v>
      </c>
      <c r="G12" s="59">
        <v>9</v>
      </c>
      <c r="H12" s="60">
        <v>15</v>
      </c>
      <c r="I12" s="61">
        <f t="shared" ref="I12:I17" si="4">G12+H12</f>
        <v>24</v>
      </c>
      <c r="J12" s="62" t="str">
        <f t="shared" si="0"/>
        <v>יחס דירות תקין</v>
      </c>
    </row>
    <row r="13" spans="1:10" ht="18" customHeight="1" x14ac:dyDescent="0.2">
      <c r="A13" s="63" t="s">
        <v>63</v>
      </c>
      <c r="B13" s="55">
        <f t="shared" ref="B13:B17" si="5">E13/$G$25</f>
        <v>0.78298887122416527</v>
      </c>
      <c r="C13" s="56">
        <f t="shared" si="1"/>
        <v>0.42258883248730966</v>
      </c>
      <c r="D13" s="57">
        <f t="shared" ref="D13:D17" si="6">$G$25*1.25</f>
        <v>0.70431472081218272</v>
      </c>
      <c r="E13" s="64">
        <f t="shared" si="2"/>
        <v>0.44117647058823528</v>
      </c>
      <c r="F13" s="55">
        <f t="shared" si="3"/>
        <v>0.55882352941176472</v>
      </c>
      <c r="G13" s="59">
        <v>19</v>
      </c>
      <c r="H13" s="60">
        <v>15</v>
      </c>
      <c r="I13" s="61">
        <f t="shared" si="4"/>
        <v>34</v>
      </c>
      <c r="J13" s="65" t="str">
        <f t="shared" si="0"/>
        <v>יחס דירות תקין</v>
      </c>
    </row>
    <row r="14" spans="1:10" ht="18" customHeight="1" x14ac:dyDescent="0.2">
      <c r="A14" s="54" t="s">
        <v>64</v>
      </c>
      <c r="B14" s="55">
        <f t="shared" si="5"/>
        <v>0.78298887122416527</v>
      </c>
      <c r="C14" s="56">
        <f t="shared" si="1"/>
        <v>0.42258883248730966</v>
      </c>
      <c r="D14" s="57">
        <f t="shared" si="6"/>
        <v>0.70431472081218272</v>
      </c>
      <c r="E14" s="64">
        <f t="shared" si="2"/>
        <v>0.44117647058823528</v>
      </c>
      <c r="F14" s="55">
        <f t="shared" si="3"/>
        <v>0.55882352941176472</v>
      </c>
      <c r="G14" s="59">
        <v>19</v>
      </c>
      <c r="H14" s="60">
        <v>15</v>
      </c>
      <c r="I14" s="61">
        <f t="shared" si="4"/>
        <v>34</v>
      </c>
      <c r="J14" s="62" t="str">
        <f t="shared" si="0"/>
        <v>יחס דירות תקין</v>
      </c>
    </row>
    <row r="15" spans="1:10" ht="18" customHeight="1" x14ac:dyDescent="0.2">
      <c r="A15" s="63" t="s">
        <v>65</v>
      </c>
      <c r="B15" s="55">
        <f t="shared" si="5"/>
        <v>1.1574618096357225</v>
      </c>
      <c r="C15" s="56">
        <f t="shared" si="1"/>
        <v>0.42258883248730966</v>
      </c>
      <c r="D15" s="57">
        <f t="shared" si="6"/>
        <v>0.70431472081218272</v>
      </c>
      <c r="E15" s="64">
        <f t="shared" si="2"/>
        <v>0.65217391304347827</v>
      </c>
      <c r="F15" s="55">
        <f t="shared" si="3"/>
        <v>0.34782608695652173</v>
      </c>
      <c r="G15" s="59">
        <v>8</v>
      </c>
      <c r="H15" s="60">
        <v>15</v>
      </c>
      <c r="I15" s="61">
        <f t="shared" si="4"/>
        <v>23</v>
      </c>
      <c r="J15" s="65" t="str">
        <f t="shared" si="0"/>
        <v>יחס דירות תקין</v>
      </c>
    </row>
    <row r="16" spans="1:10" ht="18" customHeight="1" x14ac:dyDescent="0.2">
      <c r="A16" s="66" t="s">
        <v>66</v>
      </c>
      <c r="B16" s="67">
        <f t="shared" si="5"/>
        <v>1.1831831831831832</v>
      </c>
      <c r="C16" s="68">
        <f t="shared" si="1"/>
        <v>0.42258883248730966</v>
      </c>
      <c r="D16" s="69">
        <f t="shared" si="6"/>
        <v>0.70431472081218272</v>
      </c>
      <c r="E16" s="70">
        <f t="shared" si="2"/>
        <v>0.66666666666666663</v>
      </c>
      <c r="F16" s="67">
        <f t="shared" si="3"/>
        <v>0.33333333333333331</v>
      </c>
      <c r="G16" s="71">
        <v>8</v>
      </c>
      <c r="H16" s="72">
        <v>16</v>
      </c>
      <c r="I16" s="73">
        <f t="shared" si="4"/>
        <v>24</v>
      </c>
      <c r="J16" s="74" t="str">
        <f t="shared" si="0"/>
        <v>יחס דירות תקין</v>
      </c>
    </row>
    <row r="17" spans="1:10" ht="15" thickBot="1" x14ac:dyDescent="0.25">
      <c r="A17" s="75" t="s">
        <v>67</v>
      </c>
      <c r="B17" s="76">
        <f t="shared" si="5"/>
        <v>1.1831831831831832</v>
      </c>
      <c r="C17" s="77">
        <f t="shared" si="1"/>
        <v>0.42258883248730966</v>
      </c>
      <c r="D17" s="78">
        <f t="shared" si="6"/>
        <v>0.70431472081218272</v>
      </c>
      <c r="E17" s="79">
        <f t="shared" si="2"/>
        <v>0.66666666666666663</v>
      </c>
      <c r="F17" s="76">
        <f t="shared" si="3"/>
        <v>0.33333333333333331</v>
      </c>
      <c r="G17" s="80">
        <v>8</v>
      </c>
      <c r="H17" s="81">
        <v>16</v>
      </c>
      <c r="I17" s="82">
        <f t="shared" si="4"/>
        <v>24</v>
      </c>
      <c r="J17" s="83" t="str">
        <f t="shared" si="0"/>
        <v>יחס דירות תקין</v>
      </c>
    </row>
    <row r="18" spans="1:10" ht="18.75" thickBot="1" x14ac:dyDescent="0.25">
      <c r="F18" s="84" t="s">
        <v>2</v>
      </c>
      <c r="G18" s="85">
        <f>SUM(G11:G17)</f>
        <v>86</v>
      </c>
      <c r="H18" s="86">
        <f>SUM(H11:H17)</f>
        <v>111</v>
      </c>
      <c r="I18" s="87">
        <v>197</v>
      </c>
    </row>
    <row r="24" spans="1:10" ht="15" thickBot="1" x14ac:dyDescent="0.25"/>
    <row r="25" spans="1:10" ht="15.75" thickBot="1" x14ac:dyDescent="0.3">
      <c r="E25" s="274" t="s">
        <v>90</v>
      </c>
      <c r="F25" s="275"/>
      <c r="G25" s="88">
        <f>H18/I18</f>
        <v>0.56345177664974622</v>
      </c>
    </row>
    <row r="31" spans="1:10" ht="15" x14ac:dyDescent="0.25">
      <c r="C31" s="11"/>
    </row>
  </sheetData>
  <mergeCells count="3">
    <mergeCell ref="A4:C4"/>
    <mergeCell ref="F6:G6"/>
    <mergeCell ref="E25:F25"/>
  </mergeCells>
  <conditionalFormatting sqref="B11:B17">
    <cfRule type="cellIs" dxfId="1" priority="1" operator="lessThan">
      <formula>0.75</formula>
    </cfRule>
    <cfRule type="cellIs" dxfId="0" priority="2" operator="greaterThan">
      <formula>1.25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ג 4 אור ים לבקרה -11.12.24</vt:lpstr>
      <vt:lpstr>ריכוז</vt:lpstr>
      <vt:lpstr>'ג 4 אור ים לבקרה -11.12.24'!WPrint_Area_W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yossi lati</dc:creator>
  <cp:keywords/>
  <dc:description/>
  <cp:lastModifiedBy>מיכל ברק</cp:lastModifiedBy>
  <cp:revision/>
  <dcterms:created xsi:type="dcterms:W3CDTF">2024-09-27T11:26:56Z</dcterms:created>
  <dcterms:modified xsi:type="dcterms:W3CDTF">2025-04-29T09:06:30Z</dcterms:modified>
  <cp:category/>
  <cp:contentStatus/>
</cp:coreProperties>
</file>